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E:\"/>
    </mc:Choice>
  </mc:AlternateContent>
  <bookViews>
    <workbookView xWindow="0" yWindow="0" windowWidth="23040" windowHeight="8490" tabRatio="921"/>
  </bookViews>
  <sheets>
    <sheet name="Template" sheetId="19" r:id="rId1"/>
    <sheet name="3 Consequence" sheetId="3" r:id="rId2"/>
    <sheet name="4 Likelihood" sheetId="4" r:id="rId3"/>
    <sheet name="5 Risk Matrix" sheetId="5" r:id="rId4"/>
    <sheet name="Look up" sheetId="2" r:id="rId5"/>
  </sheets>
  <definedNames>
    <definedName name="_Toc515802808" localSheetId="1">'3 Consequence'!$A$28</definedName>
    <definedName name="GrassedBatter">'3 Consequence'!$C$13:$C$15</definedName>
    <definedName name="Highfixed">'3 Consequence'!$C$11:$C$12</definedName>
    <definedName name="Lowfixed">'3 Consequence'!$C$9:$C$10</definedName>
    <definedName name="_xlnm.Print_Area" localSheetId="1">'3 Consequence'!$A$3:$F$58</definedName>
    <definedName name="_xlnm.Print_Area" localSheetId="0">Template!$A$4:$E$35</definedName>
    <definedName name="RockyBatter">'3 Consequence'!$C$16:$C$17</definedName>
    <definedName name="RockyBatterM">'3 Consequence'!$C$16:$C$17</definedName>
    <definedName name="RockyBatterS">'3 Consequence'!$C$18:$C$19</definedName>
    <definedName name="Vehicle">'3 Consequence'!$C$20:$C$23</definedName>
    <definedName name="Vertical">'3 Consequence'!$C$4:$C$8</definedName>
  </definedNames>
  <calcPr calcId="17901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24" i="19" l="1"/>
  <c r="D23" i="19"/>
  <c r="M24" i="19"/>
  <c r="M25" i="19" s="1"/>
  <c r="A22" i="19" s="1"/>
  <c r="B23" i="19"/>
  <c r="B24" i="19" s="1"/>
  <c r="C16" i="19"/>
  <c r="C15" i="19"/>
  <c r="K14" i="3"/>
  <c r="K15" i="3" s="1"/>
  <c r="B25" i="19" l="1"/>
  <c r="J27" i="19"/>
  <c r="B112" i="2"/>
  <c r="B111" i="2"/>
  <c r="B110" i="2"/>
  <c r="B109" i="2"/>
  <c r="B108" i="2"/>
  <c r="B107" i="2"/>
  <c r="B106" i="2"/>
  <c r="M23" i="19" l="1"/>
  <c r="A11" i="2"/>
  <c r="C99" i="2"/>
  <c r="E22" i="19" s="1"/>
  <c r="C100" i="2"/>
  <c r="B66" i="2"/>
  <c r="B61" i="2"/>
  <c r="B99" i="2"/>
  <c r="C97" i="2"/>
  <c r="C96" i="2"/>
  <c r="C95" i="2"/>
  <c r="C94" i="2"/>
  <c r="B94" i="2"/>
  <c r="C93" i="2"/>
  <c r="C92" i="2"/>
  <c r="C91" i="2"/>
  <c r="B90" i="2"/>
  <c r="C89" i="2"/>
  <c r="C88" i="2"/>
  <c r="C87" i="2"/>
  <c r="C86" i="2"/>
  <c r="B86" i="2"/>
  <c r="C84" i="2"/>
  <c r="C83" i="2"/>
  <c r="C82" i="2"/>
  <c r="C81" i="2"/>
  <c r="B81" i="2"/>
  <c r="C79" i="2"/>
  <c r="C78" i="2"/>
  <c r="C77" i="2"/>
  <c r="E17" i="19" s="1"/>
  <c r="F17" i="19" s="1"/>
  <c r="B76" i="2"/>
  <c r="C74" i="2"/>
  <c r="C73" i="2"/>
  <c r="C72" i="2"/>
  <c r="C71" i="2"/>
  <c r="B71" i="2"/>
  <c r="C69" i="2"/>
  <c r="C68" i="2"/>
  <c r="C67" i="2"/>
  <c r="C66" i="2"/>
  <c r="C64" i="2"/>
  <c r="C63" i="2"/>
  <c r="C62" i="2"/>
  <c r="C61" i="2"/>
  <c r="E19" i="19" l="1"/>
  <c r="F19" i="19" s="1"/>
  <c r="E14" i="19"/>
  <c r="E18" i="19"/>
  <c r="F18" i="19" s="1"/>
  <c r="E21" i="19"/>
  <c r="F21" i="19" s="1"/>
  <c r="E16" i="19"/>
  <c r="F16" i="19" s="1"/>
  <c r="F14" i="19"/>
  <c r="E15" i="19"/>
  <c r="F15" i="19" s="1"/>
  <c r="E20" i="19"/>
  <c r="F20" i="19" s="1"/>
  <c r="E23" i="19" l="1"/>
  <c r="E25" i="19" l="1"/>
  <c r="B27" i="19" s="1"/>
  <c r="C28" i="19" s="1"/>
  <c r="A13" i="2"/>
  <c r="A28" i="2"/>
  <c r="A20" i="2"/>
  <c r="E24" i="19" l="1"/>
  <c r="D27" i="19"/>
</calcChain>
</file>

<file path=xl/comments1.xml><?xml version="1.0" encoding="utf-8"?>
<comments xmlns="http://schemas.openxmlformats.org/spreadsheetml/2006/main">
  <authors>
    <author>Prue</author>
  </authors>
  <commentList>
    <comment ref="A11" authorId="0" shapeId="0">
      <text>
        <r>
          <rPr>
            <sz val="9"/>
            <color indexed="81"/>
            <rFont val="Tahoma"/>
            <family val="2"/>
          </rPr>
          <t xml:space="preserve">Should clearly identify the location of the hazard. Consider providing a referene to a map location or design drawings. 
</t>
        </r>
      </text>
    </comment>
    <comment ref="A13" authorId="0" shapeId="0">
      <text>
        <r>
          <rPr>
            <sz val="9"/>
            <color indexed="81"/>
            <rFont val="Tahoma"/>
            <family val="2"/>
          </rPr>
          <t>Is removing the hazard an option.</t>
        </r>
      </text>
    </comment>
    <comment ref="A14" authorId="0" shapeId="0">
      <text>
        <r>
          <rPr>
            <sz val="9"/>
            <color indexed="81"/>
            <rFont val="Tahoma"/>
            <family val="2"/>
          </rPr>
          <t>Can the path or the hazard be realigned to reduce likelihood or consequences. Consider how this will impact the risk.</t>
        </r>
      </text>
    </comment>
    <comment ref="A15" authorId="0" shapeId="0">
      <text>
        <r>
          <rPr>
            <sz val="9"/>
            <color indexed="81"/>
            <rFont val="Tahoma"/>
            <family val="2"/>
          </rPr>
          <t>Can the area be reconfigured, ie. Install kerb and channel, flatten batter slopes, install retaining walls, relocate bins or hazards.</t>
        </r>
      </text>
    </comment>
    <comment ref="A16" authorId="0" shapeId="0">
      <text>
        <r>
          <rPr>
            <sz val="9"/>
            <color indexed="81"/>
            <rFont val="Tahoma"/>
            <family val="2"/>
          </rPr>
          <t>Provide explanation if not feasible. Description if feasible.</t>
        </r>
      </text>
    </comment>
    <comment ref="A29" authorId="0" shapeId="0">
      <text>
        <r>
          <rPr>
            <sz val="9"/>
            <color indexed="81"/>
            <rFont val="Tahoma"/>
            <family val="2"/>
          </rPr>
          <t>Identify the preferred treatment from the list, or a combination of treatments. Identify if existing situation incorporates these treatments.</t>
        </r>
      </text>
    </comment>
    <comment ref="A30" authorId="0" shapeId="0">
      <text>
        <r>
          <rPr>
            <sz val="9"/>
            <color indexed="81"/>
            <rFont val="Tahoma"/>
            <family val="2"/>
          </rPr>
          <t>Consider what risks are associated with the treatment. Also consider whether fence could pose spearing hazard in road reserve as per Austroads Guide to Road Safety.</t>
        </r>
      </text>
    </comment>
    <comment ref="A31" authorId="0" shapeId="0">
      <text>
        <r>
          <rPr>
            <sz val="9"/>
            <color indexed="81"/>
            <rFont val="Tahoma"/>
            <family val="2"/>
          </rPr>
          <t>Are there alternative options that should be considered?  How does the preferred option compare to elimination options identified above?</t>
        </r>
      </text>
    </comment>
    <comment ref="A33" authorId="0" shapeId="0">
      <text>
        <r>
          <rPr>
            <sz val="9"/>
            <color indexed="81"/>
            <rFont val="Tahoma"/>
            <family val="2"/>
          </rPr>
          <t>If risks are significant, consider using the tool to investigate the risks associated with the treatment and compare to "no treatment" option</t>
        </r>
      </text>
    </comment>
  </commentList>
</comments>
</file>

<file path=xl/sharedStrings.xml><?xml version="1.0" encoding="utf-8"?>
<sst xmlns="http://schemas.openxmlformats.org/spreadsheetml/2006/main" count="407" uniqueCount="247">
  <si>
    <t>Path Name</t>
  </si>
  <si>
    <t>Path Description:</t>
  </si>
  <si>
    <t>Hazard Description:</t>
  </si>
  <si>
    <t>Remove</t>
  </si>
  <si>
    <t>Likelihood  Criteria</t>
  </si>
  <si>
    <t>Likelihood</t>
  </si>
  <si>
    <t>Realign</t>
  </si>
  <si>
    <t>Proximity to path</t>
  </si>
  <si>
    <t>Reconfigure</t>
  </si>
  <si>
    <t>Batter slopes</t>
  </si>
  <si>
    <t>Path shoulder</t>
  </si>
  <si>
    <t>Horizontal curves</t>
  </si>
  <si>
    <t>Sight visibility</t>
  </si>
  <si>
    <t>Path gradients</t>
  </si>
  <si>
    <t>Hazard Type</t>
  </si>
  <si>
    <t>Narrow path &lt;1.2m</t>
  </si>
  <si>
    <t>Undersized paths</t>
  </si>
  <si>
    <t>Risk Assessment Results</t>
  </si>
  <si>
    <t>High</t>
  </si>
  <si>
    <t>Moderate</t>
  </si>
  <si>
    <t>Low</t>
  </si>
  <si>
    <t>Reduced</t>
  </si>
  <si>
    <t>Insignificant</t>
  </si>
  <si>
    <t>Major</t>
  </si>
  <si>
    <t>Minor</t>
  </si>
  <si>
    <t>Severe</t>
  </si>
  <si>
    <t>Consequence Description</t>
  </si>
  <si>
    <t>Consequence Severity</t>
  </si>
  <si>
    <t>Vertical drops</t>
  </si>
  <si>
    <t>Steep batters</t>
  </si>
  <si>
    <t>Batter to waterway</t>
  </si>
  <si>
    <t>Batter to road</t>
  </si>
  <si>
    <t>Batter to vertical Drops</t>
  </si>
  <si>
    <t>Fixed obstacles &lt; 1.4</t>
  </si>
  <si>
    <t>Fixed obstacles &gt;=1.4</t>
  </si>
  <si>
    <t>Moderate batters</t>
  </si>
  <si>
    <t>Consequences</t>
  </si>
  <si>
    <t>(Insert photo)</t>
  </si>
  <si>
    <t>Options</t>
  </si>
  <si>
    <t>Feasible</t>
  </si>
  <si>
    <t>Not feasible</t>
  </si>
  <si>
    <r>
      <t>Hazard Type</t>
    </r>
    <r>
      <rPr>
        <vertAlign val="superscript"/>
        <sz val="9"/>
        <color rgb="FF000000"/>
        <rFont val="Arial"/>
        <family val="2"/>
      </rPr>
      <t>1</t>
    </r>
  </si>
  <si>
    <t>Hazard Description</t>
  </si>
  <si>
    <t>Encounter Conditions</t>
  </si>
  <si>
    <t>Crash Response</t>
  </si>
  <si>
    <t>Severity Category</t>
  </si>
  <si>
    <r>
      <t>H</t>
    </r>
    <r>
      <rPr>
        <vertAlign val="subscript"/>
        <sz val="9"/>
        <color rgb="FF000000"/>
        <rFont val="Arial"/>
        <family val="2"/>
      </rPr>
      <t>eff</t>
    </r>
    <r>
      <rPr>
        <sz val="9"/>
        <color rgb="FF000000"/>
        <rFont val="Arial"/>
        <family val="2"/>
      </rPr>
      <t xml:space="preserve"> &lt;0.25m</t>
    </r>
  </si>
  <si>
    <t>Fall</t>
  </si>
  <si>
    <r>
      <t>H</t>
    </r>
    <r>
      <rPr>
        <vertAlign val="subscript"/>
        <sz val="9"/>
        <color rgb="FF000000"/>
        <rFont val="Arial"/>
        <family val="2"/>
      </rPr>
      <t>eff</t>
    </r>
    <r>
      <rPr>
        <sz val="9"/>
        <color rgb="FF000000"/>
        <rFont val="Arial"/>
        <family val="2"/>
      </rPr>
      <t xml:space="preserve"> = 0.25-0.5m</t>
    </r>
  </si>
  <si>
    <t>Launch</t>
  </si>
  <si>
    <r>
      <t>H</t>
    </r>
    <r>
      <rPr>
        <vertAlign val="subscript"/>
        <sz val="9"/>
        <color rgb="FF000000"/>
        <rFont val="Arial"/>
        <family val="2"/>
      </rPr>
      <t>eff</t>
    </r>
    <r>
      <rPr>
        <sz val="9"/>
        <color rgb="FF000000"/>
        <rFont val="Arial"/>
        <family val="2"/>
      </rPr>
      <t xml:space="preserve"> = 1.0-2.0m</t>
    </r>
  </si>
  <si>
    <r>
      <t>H</t>
    </r>
    <r>
      <rPr>
        <vertAlign val="subscript"/>
        <sz val="9"/>
        <color rgb="FF000000"/>
        <rFont val="Arial"/>
        <family val="2"/>
      </rPr>
      <t>eff</t>
    </r>
    <r>
      <rPr>
        <sz val="9"/>
        <color rgb="FF000000"/>
        <rFont val="Arial"/>
        <family val="2"/>
      </rPr>
      <t>. = 2.0m+</t>
    </r>
  </si>
  <si>
    <t>Snag/Fall</t>
  </si>
  <si>
    <t>Stop</t>
  </si>
  <si>
    <r>
      <t>Moderate batters</t>
    </r>
    <r>
      <rPr>
        <vertAlign val="superscript"/>
        <sz val="9"/>
        <color rgb="FF000000"/>
        <rFont val="Arial"/>
        <family val="2"/>
      </rPr>
      <t>2</t>
    </r>
  </si>
  <si>
    <t xml:space="preserve">Grassed Batter 1:3 to 1:1 </t>
  </si>
  <si>
    <t>Rocky Batter     1:8 to 1:4</t>
  </si>
  <si>
    <t>Rocky Batter     1:4 to 1:1</t>
  </si>
  <si>
    <t>Hit</t>
  </si>
  <si>
    <t>Impact speed =&gt;60km/hr</t>
  </si>
  <si>
    <r>
      <rPr>
        <sz val="8"/>
        <color theme="1"/>
        <rFont val="Times New Roman"/>
        <family val="1"/>
      </rPr>
      <t xml:space="preserve">1.  </t>
    </r>
    <r>
      <rPr>
        <sz val="8"/>
        <color theme="1"/>
        <rFont val="Arial"/>
        <family val="2"/>
      </rPr>
      <t>If hazard is not described in this table, use the severity descriptions below to estimate a hazard score.</t>
    </r>
  </si>
  <si>
    <t>Criteria</t>
  </si>
  <si>
    <t>Description</t>
  </si>
  <si>
    <t>Likelihood of user encountering hazard</t>
  </si>
  <si>
    <t>Scores</t>
  </si>
  <si>
    <t>Hazards may pose greater risk to users than fencing.</t>
  </si>
  <si>
    <t>Shoulder provides recovery area or reduces likelihood cyclists encounter hazard.</t>
  </si>
  <si>
    <t>1.0m shoulder</t>
  </si>
  <si>
    <t>0.5m shoulder</t>
  </si>
  <si>
    <t>0.3m shoulder</t>
  </si>
  <si>
    <t>0m shoulder</t>
  </si>
  <si>
    <t>Where a downhill batter is likely to propel users towards a hazard.</t>
  </si>
  <si>
    <t>Inclining batter</t>
  </si>
  <si>
    <t>Batter range 1:4 to 1:8</t>
  </si>
  <si>
    <t>Risk increases if radius      &lt; AGRD-6A Table 5.6 recommended values.</t>
  </si>
  <si>
    <t>NA</t>
  </si>
  <si>
    <t>Straight</t>
  </si>
  <si>
    <t>Hazard near bend</t>
  </si>
  <si>
    <t>R &lt; AGRD-6A</t>
  </si>
  <si>
    <t>Sight visibility path legibility</t>
  </si>
  <si>
    <t>Risk increases if sight distance less than recommended. Refer AGRD-6A, Part 5.7.1.</t>
  </si>
  <si>
    <t>Hazard obvious to all users all times of day</t>
  </si>
  <si>
    <t>Hazard unlikely to be missed by users</t>
  </si>
  <si>
    <t>Stopping distance not met for some riders</t>
  </si>
  <si>
    <t>Stopping distance not met for most riders</t>
  </si>
  <si>
    <t>Downhill gradients facilitate higher speeds. Riders are more likely to lose control and encounter hazards.</t>
  </si>
  <si>
    <t>Uphill (top of hill)</t>
  </si>
  <si>
    <t>=&lt;5%</t>
  </si>
  <si>
    <t>&gt;10% for less than 50m &gt;5% for less than 300m</t>
  </si>
  <si>
    <t>&gt;10% for 50m or more &gt;5% for more than 300m</t>
  </si>
  <si>
    <t>It is more likely users will stray from narrow facilities.</t>
  </si>
  <si>
    <t>Path width &gt; 1.5m</t>
  </si>
  <si>
    <t>Path width (&lt;1.5m)</t>
  </si>
  <si>
    <t>Path width &lt;1.0m</t>
  </si>
  <si>
    <t>Use AGRD-6A Fig. 5.4-5.5: or observations of delayed pass &amp; meetings at point location in peak hour.</t>
  </si>
  <si>
    <t>No delayed passing &amp; clearance to users</t>
  </si>
  <si>
    <t>Adequate path size. No delays in 10 min</t>
  </si>
  <si>
    <t>Path close to capacity or   &gt; 1 delayed pass/10min</t>
  </si>
  <si>
    <t>Path undersized or &gt; 1 delayed pass/5min</t>
  </si>
  <si>
    <t>Traffic volumes</t>
  </si>
  <si>
    <t>Where hazard is a road, consider traffic volumes.</t>
  </si>
  <si>
    <t>Total likelihood score/16</t>
  </si>
  <si>
    <t>Consequence Severity Score (from Table 4)</t>
  </si>
  <si>
    <r>
      <t>Likelihood</t>
    </r>
    <r>
      <rPr>
        <sz val="10"/>
        <color theme="1"/>
        <rFont val="Arial"/>
        <family val="2"/>
      </rPr>
      <t xml:space="preserve"> </t>
    </r>
    <r>
      <rPr>
        <b/>
        <sz val="10"/>
        <color theme="1"/>
        <rFont val="Arial"/>
        <family val="2"/>
      </rPr>
      <t>Scores (from Table 3)</t>
    </r>
  </si>
  <si>
    <t>Range -4 to 1</t>
  </si>
  <si>
    <t xml:space="preserve">High </t>
  </si>
  <si>
    <t>Range 12-16</t>
  </si>
  <si>
    <t>Consider       Non-fencing  Options 3.1-3.4</t>
  </si>
  <si>
    <t>Consider       Non-fencing Options 3.1-3.4</t>
  </si>
  <si>
    <t>Consider Treatment Options 3.3-3.6</t>
  </si>
  <si>
    <t>Consider Treatment Options  3.3-3.6</t>
  </si>
  <si>
    <t>Consider      Non-fencing  Options 3.1-3.4</t>
  </si>
  <si>
    <t>Consider Treatment Options 3.6-3.8</t>
  </si>
  <si>
    <t>Consider  Treatment Options 3.3-3.6</t>
  </si>
  <si>
    <t>Consider Treatment Options 3.7-3.8</t>
  </si>
  <si>
    <t>4 or 5</t>
  </si>
  <si>
    <t>Min</t>
  </si>
  <si>
    <t>Max</t>
  </si>
  <si>
    <t>Risk Ref.</t>
  </si>
  <si>
    <t>Consider non-fencing options 3.1-3.4</t>
  </si>
  <si>
    <t>Consider non-fencing options 3.3-3.6</t>
  </si>
  <si>
    <t>Risk Assessment Result</t>
  </si>
  <si>
    <t>Consequence</t>
  </si>
  <si>
    <r>
      <t>3.1</t>
    </r>
    <r>
      <rPr>
        <sz val="7"/>
        <color theme="1"/>
        <rFont val="Times New Roman"/>
        <family val="1"/>
      </rPr>
      <t xml:space="preserve">         </t>
    </r>
    <r>
      <rPr>
        <sz val="10"/>
        <color theme="1"/>
        <rFont val="Arial"/>
        <family val="2"/>
      </rPr>
      <t>Delineation</t>
    </r>
  </si>
  <si>
    <r>
      <t>3.2</t>
    </r>
    <r>
      <rPr>
        <sz val="7"/>
        <color theme="1"/>
        <rFont val="Times New Roman"/>
        <family val="1"/>
      </rPr>
      <t xml:space="preserve">         </t>
    </r>
    <r>
      <rPr>
        <sz val="10"/>
        <color theme="1"/>
        <rFont val="Arial"/>
        <family val="2"/>
      </rPr>
      <t>Rideable clear zones</t>
    </r>
  </si>
  <si>
    <r>
      <t>3.3</t>
    </r>
    <r>
      <rPr>
        <sz val="7"/>
        <color theme="1"/>
        <rFont val="Times New Roman"/>
        <family val="1"/>
      </rPr>
      <t xml:space="preserve">         </t>
    </r>
    <r>
      <rPr>
        <sz val="10"/>
        <color theme="1"/>
        <rFont val="Arial"/>
        <family val="2"/>
      </rPr>
      <t>Planting and landscaping</t>
    </r>
  </si>
  <si>
    <r>
      <t>3.4</t>
    </r>
    <r>
      <rPr>
        <sz val="7"/>
        <color theme="1"/>
        <rFont val="Times New Roman"/>
        <family val="1"/>
      </rPr>
      <t xml:space="preserve">         </t>
    </r>
    <r>
      <rPr>
        <sz val="10"/>
        <color theme="1"/>
        <rFont val="Arial"/>
        <family val="2"/>
      </rPr>
      <t>Inclined edge treatments and edge treatments</t>
    </r>
  </si>
  <si>
    <r>
      <t>3.4</t>
    </r>
    <r>
      <rPr>
        <sz val="7"/>
        <color theme="1"/>
        <rFont val="Times New Roman"/>
        <family val="1"/>
      </rPr>
      <t xml:space="preserve">         </t>
    </r>
    <r>
      <rPr>
        <sz val="10"/>
        <color theme="1"/>
        <rFont val="Arial"/>
        <family val="2"/>
      </rPr>
      <t>Full barrier fence with screening</t>
    </r>
  </si>
  <si>
    <r>
      <t>3.5</t>
    </r>
    <r>
      <rPr>
        <sz val="7"/>
        <color theme="1"/>
        <rFont val="Times New Roman"/>
        <family val="1"/>
      </rPr>
      <t xml:space="preserve">         </t>
    </r>
    <r>
      <rPr>
        <sz val="10"/>
        <color theme="1"/>
        <rFont val="Arial"/>
        <family val="2"/>
      </rPr>
      <t>Low walls</t>
    </r>
  </si>
  <si>
    <r>
      <t>3.6</t>
    </r>
    <r>
      <rPr>
        <sz val="7"/>
        <color theme="1"/>
        <rFont val="Times New Roman"/>
        <family val="1"/>
      </rPr>
      <t xml:space="preserve">         </t>
    </r>
    <r>
      <rPr>
        <sz val="10"/>
        <color theme="1"/>
        <rFont val="Arial"/>
        <family val="2"/>
      </rPr>
      <t>Partial barrier fence</t>
    </r>
  </si>
  <si>
    <r>
      <t>3.7</t>
    </r>
    <r>
      <rPr>
        <sz val="7"/>
        <color theme="1"/>
        <rFont val="Times New Roman"/>
        <family val="1"/>
      </rPr>
      <t xml:space="preserve">         </t>
    </r>
    <r>
      <rPr>
        <sz val="10"/>
        <color theme="1"/>
        <rFont val="Arial"/>
        <family val="2"/>
      </rPr>
      <t>Full barrier fence</t>
    </r>
  </si>
  <si>
    <t>Other</t>
  </si>
  <si>
    <t>Likelihood Risk Level (1-4)</t>
  </si>
  <si>
    <t>Consequence risk level (1-4)</t>
  </si>
  <si>
    <t>Total likelihood score</t>
  </si>
  <si>
    <t>Likelihood level</t>
  </si>
  <si>
    <t>3.1 Delineation
3.2 Rideable clear zones
3.3 Planting and landscaping
3.4 Inclined edge treatments</t>
  </si>
  <si>
    <t>3.6 Partial barrier fence
3.7 Full barrier fence
3.8 Full barrier fence with screening</t>
  </si>
  <si>
    <t>where:</t>
  </si>
  <si>
    <t>Table A1</t>
  </si>
  <si>
    <t>Risk Category</t>
  </si>
  <si>
    <t>Examples of surface condition</t>
  </si>
  <si>
    <t>Benign</t>
  </si>
  <si>
    <t>Deep moss, soft vegetation, swamp.</t>
  </si>
  <si>
    <t>Shallow still water (still deep enough to cushion a fall).</t>
  </si>
  <si>
    <t>Beach.</t>
  </si>
  <si>
    <t>Favourable</t>
  </si>
  <si>
    <t>Loose gravel, sand.</t>
  </si>
  <si>
    <t>Deep water with reasonable means of exit.</t>
  </si>
  <si>
    <t>Grass, low planting.</t>
  </si>
  <si>
    <t>Unfavourable</t>
  </si>
  <si>
    <t>Hard surface including pavers, concrete and asphalt.</t>
  </si>
  <si>
    <t>Deep water without reasonable means of exit.</t>
  </si>
  <si>
    <t>Hazardous</t>
  </si>
  <si>
    <t>Jagged stones or rocks.</t>
  </si>
  <si>
    <t>Most Hazardous</t>
  </si>
  <si>
    <t>Swiftly flowing water without means of exit.</t>
  </si>
  <si>
    <t>Extended falls arising from rolling or sliding, following initial impact, on terrain whose slope exceeds 35 degrees.</t>
  </si>
  <si>
    <t>Vegetation likely to arrest rolling shall be considered when assessing extended fall.</t>
  </si>
  <si>
    <t>Calculating Effective Fall Height</t>
  </si>
  <si>
    <t>Risk of harm from vertical drops can also increase or decrease depending on fall surface conditions: soft surfaces can reduce fall impacts, and hard or rocky surfaces can increase them.  AS2156.2 is the standard used for Walking Tracks. It uses the effective fall height to account for the risk of harm from different surfaces. The effective fall height is estimated as follows:</t>
  </si>
  <si>
    <r>
      <t>H</t>
    </r>
    <r>
      <rPr>
        <vertAlign val="subscript"/>
        <sz val="9"/>
        <color theme="1"/>
        <rFont val="Arial"/>
        <family val="2"/>
      </rPr>
      <t>eff</t>
    </r>
    <r>
      <rPr>
        <sz val="9"/>
        <color theme="1"/>
        <rFont val="Arial"/>
        <family val="2"/>
      </rPr>
      <t xml:space="preserve"> = h</t>
    </r>
    <r>
      <rPr>
        <vertAlign val="subscript"/>
        <sz val="9"/>
        <color theme="1"/>
        <rFont val="Arial"/>
        <family val="2"/>
      </rPr>
      <t>f</t>
    </r>
    <r>
      <rPr>
        <sz val="9"/>
        <color theme="1"/>
        <rFont val="Arial"/>
        <family val="2"/>
      </rPr>
      <t xml:space="preserve"> + h</t>
    </r>
    <r>
      <rPr>
        <vertAlign val="subscript"/>
        <sz val="9"/>
        <color theme="1"/>
        <rFont val="Arial"/>
        <family val="2"/>
      </rPr>
      <t>i</t>
    </r>
  </si>
  <si>
    <r>
      <t>h</t>
    </r>
    <r>
      <rPr>
        <vertAlign val="subscript"/>
        <sz val="9"/>
        <color theme="1"/>
        <rFont val="Arial"/>
        <family val="2"/>
      </rPr>
      <t>f</t>
    </r>
    <r>
      <rPr>
        <sz val="9"/>
        <color theme="1"/>
        <rFont val="Arial"/>
        <family val="2"/>
      </rPr>
      <t xml:space="preserve"> = maximum actual fall height within 2.0m of the path</t>
    </r>
  </si>
  <si>
    <r>
      <t>h</t>
    </r>
    <r>
      <rPr>
        <vertAlign val="subscript"/>
        <sz val="9"/>
        <color theme="1"/>
        <rFont val="Arial"/>
        <family val="2"/>
      </rPr>
      <t>i</t>
    </r>
    <r>
      <rPr>
        <sz val="9"/>
        <color theme="1"/>
        <rFont val="Arial"/>
        <family val="2"/>
      </rPr>
      <t xml:space="preserve"> = the impact surface value, which accounts for the risk associated with the surface.</t>
    </r>
  </si>
  <si>
    <r>
      <t>Values for h</t>
    </r>
    <r>
      <rPr>
        <vertAlign val="subscript"/>
        <sz val="9"/>
        <color theme="1"/>
        <rFont val="Arial"/>
        <family val="2"/>
      </rPr>
      <t>i</t>
    </r>
    <r>
      <rPr>
        <sz val="9"/>
        <color theme="1"/>
        <rFont val="Arial"/>
        <family val="2"/>
      </rPr>
      <t xml:space="preserve"> have been adjusted from AS2156.2 to account for hazards in urban areas and increased risk to cyclists around sharp and rough surface areas. These values are provided in Table A1.</t>
    </r>
  </si>
  <si>
    <t>Risk associated with treatment is less than risks associated with hazard (TN, Table 6)</t>
  </si>
  <si>
    <t>Installation guidance (set-back, tapered termination treatments, delineation, ect.). (Refer TN Section 4)</t>
  </si>
  <si>
    <t xml:space="preserve">Reduced </t>
  </si>
  <si>
    <t>&lt;0.5m</t>
  </si>
  <si>
    <t>Road - Traffic Volumes</t>
  </si>
  <si>
    <t>Impact speed &lt; 20km/hr</t>
  </si>
  <si>
    <t>Impact speed =&gt;20 and &lt;30km/hr</t>
  </si>
  <si>
    <t>Impact speed =&gt;30 and &lt;60km/hr</t>
  </si>
  <si>
    <t>Impacted by motor vehicle</t>
  </si>
  <si>
    <r>
      <t>3.7</t>
    </r>
    <r>
      <rPr>
        <sz val="7"/>
        <color theme="1"/>
        <rFont val="Times New Roman"/>
        <family val="1"/>
      </rPr>
      <t xml:space="preserve">        </t>
    </r>
    <r>
      <rPr>
        <sz val="10"/>
        <color theme="1"/>
        <rFont val="Arial"/>
        <family val="2"/>
      </rPr>
      <t>Full barrier fence</t>
    </r>
  </si>
  <si>
    <r>
      <t>3.8</t>
    </r>
    <r>
      <rPr>
        <sz val="7"/>
        <color theme="1"/>
        <rFont val="Times New Roman"/>
        <family val="1"/>
      </rPr>
      <t xml:space="preserve">        </t>
    </r>
    <r>
      <rPr>
        <sz val="10"/>
        <color theme="1"/>
        <rFont val="Arial"/>
        <family val="2"/>
      </rPr>
      <t>Full barrier fence with screening</t>
    </r>
  </si>
  <si>
    <t>Consider -fencing options 3.7-3.8</t>
  </si>
  <si>
    <t>Consider fencing options 3.6-3.8</t>
  </si>
  <si>
    <t>Comments on Elimination Options</t>
  </si>
  <si>
    <t xml:space="preserve">Motor vehicle impact </t>
  </si>
  <si>
    <t xml:space="preserve">0.5-&lt;1.0m </t>
  </si>
  <si>
    <t>1.0-&lt;2.0m</t>
  </si>
  <si>
    <t>&gt;=2.0m</t>
  </si>
  <si>
    <t>Level (Batter range 1:8 to zero) or Rideable ditch</t>
  </si>
  <si>
    <t>3.3 Planting and landscaping
3.4 Inclined edge treatments and edge treatments
3.5 Low walls
3.6 Partial barrier fence</t>
  </si>
  <si>
    <t>Alternative Options</t>
  </si>
  <si>
    <t>Preferred Treatment</t>
  </si>
  <si>
    <t xml:space="preserve">Vertical drops
Batters of 1:1 or steeper
</t>
  </si>
  <si>
    <t>Number</t>
  </si>
  <si>
    <t>Hazard Type Result</t>
  </si>
  <si>
    <t>Vertical</t>
  </si>
  <si>
    <t>Lowfixed</t>
  </si>
  <si>
    <t>Highfixed</t>
  </si>
  <si>
    <t>GrassedBatter</t>
  </si>
  <si>
    <t>Vehicle</t>
  </si>
  <si>
    <t>Vertical Drop or Steep Batter</t>
  </si>
  <si>
    <t>RockyBatterM</t>
  </si>
  <si>
    <t>RockyBatterS</t>
  </si>
  <si>
    <t>GB Drop 0.25-1.0m</t>
  </si>
  <si>
    <t>GB Drop 1.0-1.5m</t>
  </si>
  <si>
    <t>GB Drop &gt;1.5m</t>
  </si>
  <si>
    <t>RBM Drop 0.25-1.0 m</t>
  </si>
  <si>
    <t>RBM Drop &gt;1.0 m</t>
  </si>
  <si>
    <t>RBS Drop  0.25-1.0m</t>
  </si>
  <si>
    <t>RBS Drop &gt; 1.0m</t>
  </si>
  <si>
    <r>
      <t>H</t>
    </r>
    <r>
      <rPr>
        <vertAlign val="subscript"/>
        <sz val="9"/>
        <color rgb="FF000000"/>
        <rFont val="Arial"/>
        <family val="2"/>
      </rPr>
      <t>eff</t>
    </r>
    <r>
      <rPr>
        <sz val="9"/>
        <color rgb="FF000000"/>
        <rFont val="Arial"/>
        <family val="2"/>
      </rPr>
      <t xml:space="preserve"> = 0.5-1.0m</t>
    </r>
  </si>
  <si>
    <t>Location of Hazard</t>
  </si>
  <si>
    <t>Hit Obstacle &gt; 30km/hr</t>
  </si>
  <si>
    <t>Hit Obstacle &lt; 30km/hr</t>
  </si>
  <si>
    <r>
      <t>Fixed obstacles with vertical elements</t>
    </r>
    <r>
      <rPr>
        <vertAlign val="superscript"/>
        <sz val="9"/>
        <color rgb="FF000000"/>
        <rFont val="Arial"/>
        <family val="2"/>
      </rPr>
      <t>2</t>
    </r>
  </si>
  <si>
    <t>2.If obstacles are low and there may be a risk of launching. Consider increasing severity by 1 point.</t>
  </si>
  <si>
    <t>HS Approach &gt; 25˚</t>
  </si>
  <si>
    <t>HS Approach &lt; 25˚</t>
  </si>
  <si>
    <t>LS Approach &lt;25˚</t>
  </si>
  <si>
    <t>LS Approach &gt;25˚</t>
  </si>
  <si>
    <t>Hazard associated with displayed condition</t>
  </si>
  <si>
    <t>Comparison (1 = Match, 0 = False)</t>
  </si>
  <si>
    <t>SCORE</t>
  </si>
  <si>
    <t>Category</t>
  </si>
  <si>
    <t xml:space="preserve">Severity Description </t>
  </si>
  <si>
    <t>Injury requiring first aid at most</t>
  </si>
  <si>
    <t>Reversible injury to one or more persons requiring medical treatment.</t>
  </si>
  <si>
    <t>Moderate irreversible injury or reversible injury with prolonged recovery</t>
  </si>
  <si>
    <t>Considerable irreversible injury</t>
  </si>
  <si>
    <t>Fatality or significant disabling injury.</t>
  </si>
  <si>
    <t>3.7 Full barrier fence
3. 8 Full barrier fence with screening</t>
  </si>
  <si>
    <t>Maintenance and Safety In Design Factors. How will you reduce risk to users and maintenance staff over the  life of the asset? Refer to TMR TN132 for further information.</t>
  </si>
  <si>
    <t>Output</t>
  </si>
  <si>
    <t>Range 2-5</t>
  </si>
  <si>
    <t>Range 6-11</t>
  </si>
  <si>
    <t>Batter 1:4 or steeper: or no separation from hazard.</t>
  </si>
  <si>
    <t>Complete all purple shaded cells.  Other cells will populate automatically. After changing the Hazard Type, Hazard Conditions must also be changed. Refer to Draft TN for Table References. Click on cells with red triangles for further guidance.</t>
  </si>
  <si>
    <t xml:space="preserve">Hazard Type </t>
  </si>
  <si>
    <t>Treatment Options (TN Table 5)</t>
  </si>
  <si>
    <t>Risks associated with treatment (TN, Section 3.1-3.10)</t>
  </si>
  <si>
    <t>Step 1: Path and Hazard Location Details</t>
  </si>
  <si>
    <t xml:space="preserve">Step 2: Elimination Options </t>
  </si>
  <si>
    <t>Step 3: Consequence Assessment</t>
  </si>
  <si>
    <t xml:space="preserve">Step 4: Likelihood Assessment </t>
  </si>
  <si>
    <t>Step 5: Risk Assessment Results and preferred treatments</t>
  </si>
  <si>
    <r>
      <t>h</t>
    </r>
    <r>
      <rPr>
        <b/>
        <vertAlign val="subscript"/>
        <sz val="9"/>
        <color theme="1"/>
        <rFont val="Arial"/>
        <family val="2"/>
      </rPr>
      <t>i</t>
    </r>
    <r>
      <rPr>
        <b/>
        <sz val="9"/>
        <color theme="1"/>
        <rFont val="Arial"/>
        <family val="2"/>
      </rPr>
      <t xml:space="preserve"> (m)</t>
    </r>
  </si>
  <si>
    <t>Because</t>
  </si>
  <si>
    <t>&lt; 6,000 VPD</t>
  </si>
  <si>
    <t>&gt;=6,000 VPD</t>
  </si>
  <si>
    <t>Consequence Assessment</t>
  </si>
  <si>
    <t>Likelihood Assessment</t>
  </si>
  <si>
    <t>Risk Matrix</t>
  </si>
</sst>
</file>

<file path=xl/styles.xml><?xml version="1.0" encoding="utf-8"?>
<styleSheet xmlns="http://schemas.openxmlformats.org/spreadsheetml/2006/main" xmlns:mc="http://schemas.openxmlformats.org/markup-compatibility/2006" xmlns:x14ac="http://schemas.microsoft.com/office/spreadsheetml/2009/9/ac" mc:Ignorable="x14ac">
  <fonts count="31" x14ac:knownFonts="1">
    <font>
      <sz val="11"/>
      <color theme="1"/>
      <name val="Calibri"/>
      <family val="2"/>
      <scheme val="minor"/>
    </font>
    <font>
      <b/>
      <sz val="11"/>
      <color theme="1"/>
      <name val="Calibri"/>
      <family val="2"/>
      <scheme val="minor"/>
    </font>
    <font>
      <b/>
      <sz val="9"/>
      <color theme="1"/>
      <name val="Arial"/>
      <family val="2"/>
    </font>
    <font>
      <sz val="9"/>
      <color theme="1"/>
      <name val="Arial"/>
      <family val="2"/>
    </font>
    <font>
      <i/>
      <sz val="9"/>
      <color theme="1"/>
      <name val="Arial"/>
      <family val="2"/>
    </font>
    <font>
      <b/>
      <sz val="9"/>
      <color theme="0"/>
      <name val="Arial"/>
      <family val="2"/>
    </font>
    <font>
      <sz val="10"/>
      <color theme="1"/>
      <name val="Arial"/>
      <family val="2"/>
    </font>
    <font>
      <i/>
      <sz val="8"/>
      <color theme="1"/>
      <name val="Arial"/>
      <family val="2"/>
    </font>
    <font>
      <b/>
      <sz val="10"/>
      <color theme="1"/>
      <name val="Arial"/>
      <family val="2"/>
    </font>
    <font>
      <b/>
      <sz val="9"/>
      <color rgb="FF000000"/>
      <name val="Arial"/>
      <family val="2"/>
    </font>
    <font>
      <vertAlign val="superscript"/>
      <sz val="9"/>
      <color rgb="FF000000"/>
      <name val="Arial"/>
      <family val="2"/>
    </font>
    <font>
      <sz val="9"/>
      <color rgb="FF000000"/>
      <name val="Symbol"/>
      <family val="1"/>
      <charset val="2"/>
    </font>
    <font>
      <sz val="9"/>
      <color rgb="FF000000"/>
      <name val="Arial"/>
      <family val="2"/>
    </font>
    <font>
      <vertAlign val="subscript"/>
      <sz val="9"/>
      <color rgb="FF000000"/>
      <name val="Arial"/>
      <family val="2"/>
    </font>
    <font>
      <sz val="7"/>
      <color theme="1"/>
      <name val="Times New Roman"/>
      <family val="1"/>
    </font>
    <font>
      <sz val="8"/>
      <color theme="1"/>
      <name val="Arial"/>
      <family val="2"/>
    </font>
    <font>
      <sz val="8"/>
      <color theme="1"/>
      <name val="Times New Roman"/>
      <family val="1"/>
    </font>
    <font>
      <sz val="8"/>
      <color theme="1"/>
      <name val="Arial"/>
      <family val="1"/>
    </font>
    <font>
      <sz val="9"/>
      <color theme="1"/>
      <name val="Calibri"/>
      <family val="2"/>
      <scheme val="minor"/>
    </font>
    <font>
      <i/>
      <sz val="9"/>
      <color theme="1"/>
      <name val="Calibri"/>
      <family val="2"/>
      <scheme val="minor"/>
    </font>
    <font>
      <sz val="8"/>
      <color theme="0" tint="-0.499984740745262"/>
      <name val="Arial"/>
      <family val="2"/>
    </font>
    <font>
      <i/>
      <sz val="8"/>
      <color theme="0" tint="-0.499984740745262"/>
      <name val="Arial"/>
      <family val="2"/>
    </font>
    <font>
      <b/>
      <sz val="8"/>
      <color theme="0" tint="-0.499984740745262"/>
      <name val="Arial"/>
      <family val="2"/>
    </font>
    <font>
      <vertAlign val="subscript"/>
      <sz val="9"/>
      <color theme="1"/>
      <name val="Arial"/>
      <family val="2"/>
    </font>
    <font>
      <sz val="9"/>
      <color indexed="81"/>
      <name val="Tahoma"/>
      <family val="2"/>
    </font>
    <font>
      <i/>
      <sz val="10"/>
      <color theme="1"/>
      <name val="Calibri"/>
      <family val="2"/>
      <scheme val="minor"/>
    </font>
    <font>
      <b/>
      <vertAlign val="subscript"/>
      <sz val="9"/>
      <color theme="1"/>
      <name val="Arial"/>
      <family val="2"/>
    </font>
    <font>
      <b/>
      <sz val="9"/>
      <color theme="1"/>
      <name val="Calibri"/>
      <family val="2"/>
      <scheme val="minor"/>
    </font>
    <font>
      <sz val="11"/>
      <color theme="0"/>
      <name val="Calibri"/>
      <family val="2"/>
      <scheme val="minor"/>
    </font>
    <font>
      <b/>
      <sz val="14"/>
      <color theme="1"/>
      <name val="Calibri"/>
      <family val="2"/>
      <scheme val="minor"/>
    </font>
    <font>
      <b/>
      <sz val="12"/>
      <color theme="1"/>
      <name val="Calibri"/>
      <family val="2"/>
      <scheme val="minor"/>
    </font>
  </fonts>
  <fills count="12">
    <fill>
      <patternFill patternType="none"/>
    </fill>
    <fill>
      <patternFill patternType="gray125"/>
    </fill>
    <fill>
      <patternFill patternType="solid">
        <fgColor rgb="FF003C6A"/>
        <bgColor indexed="64"/>
      </patternFill>
    </fill>
    <fill>
      <patternFill patternType="solid">
        <fgColor rgb="FFFFFFFF"/>
        <bgColor indexed="64"/>
      </patternFill>
    </fill>
    <fill>
      <patternFill patternType="solid">
        <fgColor rgb="FFFFFFCC"/>
        <bgColor indexed="64"/>
      </patternFill>
    </fill>
    <fill>
      <patternFill patternType="solid">
        <fgColor rgb="FFFFC000"/>
        <bgColor indexed="64"/>
      </patternFill>
    </fill>
    <fill>
      <patternFill patternType="solid">
        <fgColor rgb="FFFFFF00"/>
        <bgColor indexed="64"/>
      </patternFill>
    </fill>
    <fill>
      <patternFill patternType="solid">
        <fgColor rgb="FFFF0000"/>
        <bgColor indexed="64"/>
      </patternFill>
    </fill>
    <fill>
      <patternFill patternType="solid">
        <fgColor rgb="FF92D050"/>
        <bgColor indexed="64"/>
      </patternFill>
    </fill>
    <fill>
      <patternFill patternType="solid">
        <fgColor rgb="FFF2F2F2"/>
        <bgColor indexed="64"/>
      </patternFill>
    </fill>
    <fill>
      <patternFill patternType="solid">
        <fgColor theme="0"/>
        <bgColor indexed="64"/>
      </patternFill>
    </fill>
    <fill>
      <patternFill patternType="solid">
        <fgColor theme="4" tint="0.59999389629810485"/>
        <bgColor indexed="64"/>
      </patternFill>
    </fill>
  </fills>
  <borders count="33">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bottom/>
      <diagonal/>
    </border>
    <border>
      <left style="medium">
        <color indexed="64"/>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rgb="FF000000"/>
      </bottom>
      <diagonal/>
    </border>
    <border>
      <left/>
      <right style="medium">
        <color indexed="64"/>
      </right>
      <top/>
      <bottom style="medium">
        <color rgb="FF000000"/>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s>
  <cellStyleXfs count="1">
    <xf numFmtId="0" fontId="0" fillId="0" borderId="0"/>
  </cellStyleXfs>
  <cellXfs count="207">
    <xf numFmtId="0" fontId="0" fillId="0" borderId="0" xfId="0"/>
    <xf numFmtId="0" fontId="0" fillId="0" borderId="7" xfId="0" applyBorder="1"/>
    <xf numFmtId="0" fontId="0" fillId="0" borderId="6" xfId="0" applyBorder="1"/>
    <xf numFmtId="0" fontId="1" fillId="0" borderId="0" xfId="0" applyFont="1"/>
    <xf numFmtId="0" fontId="9" fillId="0" borderId="1" xfId="0" applyFont="1" applyBorder="1" applyAlignment="1">
      <alignment horizontal="center" vertical="center" wrapText="1"/>
    </xf>
    <xf numFmtId="0" fontId="9" fillId="0" borderId="4" xfId="0" applyFont="1" applyBorder="1" applyAlignment="1">
      <alignment horizontal="center" vertical="center" wrapText="1"/>
    </xf>
    <xf numFmtId="0" fontId="12" fillId="0" borderId="6" xfId="0" applyFont="1" applyBorder="1" applyAlignment="1">
      <alignment vertical="center"/>
    </xf>
    <xf numFmtId="0" fontId="12" fillId="8" borderId="6" xfId="0" applyFont="1" applyFill="1" applyBorder="1" applyAlignment="1">
      <alignment vertical="center" wrapText="1"/>
    </xf>
    <xf numFmtId="0" fontId="3" fillId="8" borderId="6" xfId="0" applyFont="1" applyFill="1" applyBorder="1" applyAlignment="1">
      <alignment horizontal="center" vertical="center"/>
    </xf>
    <xf numFmtId="0" fontId="12" fillId="6" borderId="6" xfId="0" applyFont="1" applyFill="1" applyBorder="1" applyAlignment="1">
      <alignment vertical="center" wrapText="1"/>
    </xf>
    <xf numFmtId="0" fontId="3" fillId="6" borderId="6" xfId="0" applyFont="1" applyFill="1" applyBorder="1" applyAlignment="1">
      <alignment horizontal="center" vertical="center"/>
    </xf>
    <xf numFmtId="0" fontId="12" fillId="5" borderId="6" xfId="0" applyFont="1" applyFill="1" applyBorder="1" applyAlignment="1">
      <alignment vertical="center" wrapText="1"/>
    </xf>
    <xf numFmtId="0" fontId="3" fillId="5" borderId="6" xfId="0" applyFont="1" applyFill="1" applyBorder="1" applyAlignment="1">
      <alignment horizontal="center" vertical="center"/>
    </xf>
    <xf numFmtId="0" fontId="12" fillId="7" borderId="6" xfId="0" applyFont="1" applyFill="1" applyBorder="1" applyAlignment="1">
      <alignment vertical="center" wrapText="1"/>
    </xf>
    <xf numFmtId="0" fontId="3" fillId="7" borderId="6" xfId="0" applyFont="1" applyFill="1" applyBorder="1" applyAlignment="1">
      <alignment horizontal="center" vertical="center"/>
    </xf>
    <xf numFmtId="0" fontId="12" fillId="0" borderId="23" xfId="0" applyFont="1" applyBorder="1" applyAlignment="1">
      <alignment vertical="center"/>
    </xf>
    <xf numFmtId="0" fontId="12" fillId="6" borderId="6" xfId="0" applyFont="1" applyFill="1" applyBorder="1" applyAlignment="1">
      <alignment horizontal="center" vertical="center"/>
    </xf>
    <xf numFmtId="0" fontId="6" fillId="8" borderId="6" xfId="0" applyFont="1" applyFill="1" applyBorder="1" applyAlignment="1">
      <alignment horizontal="center" vertical="center" wrapText="1"/>
    </xf>
    <xf numFmtId="0" fontId="6" fillId="6" borderId="6" xfId="0" applyFont="1" applyFill="1" applyBorder="1" applyAlignment="1">
      <alignment horizontal="center" vertical="center" wrapText="1"/>
    </xf>
    <xf numFmtId="0" fontId="6" fillId="5" borderId="6" xfId="0" applyFont="1" applyFill="1" applyBorder="1" applyAlignment="1">
      <alignment horizontal="center" vertical="center" wrapText="1"/>
    </xf>
    <xf numFmtId="0" fontId="6" fillId="7" borderId="6" xfId="0" applyFont="1" applyFill="1" applyBorder="1" applyAlignment="1">
      <alignment horizontal="center" vertical="center" wrapText="1"/>
    </xf>
    <xf numFmtId="0" fontId="3" fillId="8" borderId="6" xfId="0" applyFont="1" applyFill="1" applyBorder="1" applyAlignment="1">
      <alignment horizontal="center" vertical="center" wrapText="1"/>
    </xf>
    <xf numFmtId="0" fontId="3" fillId="6" borderId="6" xfId="0" applyFont="1" applyFill="1" applyBorder="1" applyAlignment="1">
      <alignment horizontal="center" vertical="center" wrapText="1"/>
    </xf>
    <xf numFmtId="0" fontId="3" fillId="5" borderId="6" xfId="0" applyFont="1" applyFill="1" applyBorder="1" applyAlignment="1">
      <alignment horizontal="center" vertical="center" wrapText="1"/>
    </xf>
    <xf numFmtId="0" fontId="3" fillId="7" borderId="6" xfId="0" applyFont="1" applyFill="1" applyBorder="1" applyAlignment="1">
      <alignment horizontal="center" vertical="center" wrapText="1"/>
    </xf>
    <xf numFmtId="0" fontId="12" fillId="8" borderId="6" xfId="0" applyFont="1" applyFill="1" applyBorder="1" applyAlignment="1">
      <alignment horizontal="center" vertical="center" wrapText="1"/>
    </xf>
    <xf numFmtId="0" fontId="12" fillId="6" borderId="6" xfId="0" applyFont="1" applyFill="1" applyBorder="1" applyAlignment="1">
      <alignment horizontal="center" vertical="center" wrapText="1"/>
    </xf>
    <xf numFmtId="0" fontId="12" fillId="5" borderId="6" xfId="0" applyFont="1" applyFill="1" applyBorder="1" applyAlignment="1">
      <alignment horizontal="center" vertical="center" wrapText="1"/>
    </xf>
    <xf numFmtId="0" fontId="12" fillId="7" borderId="6" xfId="0" applyFont="1" applyFill="1" applyBorder="1" applyAlignment="1">
      <alignment horizontal="center" vertical="center" wrapText="1"/>
    </xf>
    <xf numFmtId="0" fontId="3" fillId="8" borderId="6" xfId="0" applyFont="1" applyFill="1" applyBorder="1" applyAlignment="1">
      <alignment vertical="center" wrapText="1"/>
    </xf>
    <xf numFmtId="0" fontId="3" fillId="6" borderId="6" xfId="0" applyFont="1" applyFill="1" applyBorder="1" applyAlignment="1">
      <alignment vertical="center" wrapText="1"/>
    </xf>
    <xf numFmtId="0" fontId="3" fillId="5" borderId="6" xfId="0" applyFont="1" applyFill="1" applyBorder="1" applyAlignment="1">
      <alignment vertical="center" wrapText="1"/>
    </xf>
    <xf numFmtId="0" fontId="3" fillId="7" borderId="6" xfId="0" applyFont="1" applyFill="1" applyBorder="1" applyAlignment="1">
      <alignment vertical="center" wrapText="1"/>
    </xf>
    <xf numFmtId="0" fontId="18" fillId="0" borderId="0" xfId="0" applyFont="1"/>
    <xf numFmtId="0" fontId="3" fillId="0" borderId="5" xfId="0" applyFont="1" applyBorder="1" applyAlignment="1">
      <alignment vertical="center" wrapText="1"/>
    </xf>
    <xf numFmtId="0" fontId="3" fillId="0" borderId="6" xfId="0" applyFont="1" applyBorder="1" applyAlignment="1">
      <alignment vertical="center" wrapText="1"/>
    </xf>
    <xf numFmtId="0" fontId="9" fillId="0" borderId="0" xfId="0" applyFont="1" applyAlignment="1">
      <alignment vertical="center"/>
    </xf>
    <xf numFmtId="0" fontId="8" fillId="8" borderId="7" xfId="0" applyFont="1" applyFill="1" applyBorder="1" applyAlignment="1">
      <alignment horizontal="center" vertical="center" wrapText="1"/>
    </xf>
    <xf numFmtId="0" fontId="8" fillId="8" borderId="6" xfId="0" applyFont="1" applyFill="1" applyBorder="1" applyAlignment="1">
      <alignment horizontal="center" vertical="center" wrapText="1"/>
    </xf>
    <xf numFmtId="0" fontId="8" fillId="6" borderId="7" xfId="0" applyFont="1" applyFill="1" applyBorder="1" applyAlignment="1">
      <alignment horizontal="center" vertical="center" wrapText="1"/>
    </xf>
    <xf numFmtId="0" fontId="8" fillId="6" borderId="6" xfId="0" applyFont="1" applyFill="1" applyBorder="1" applyAlignment="1">
      <alignment horizontal="center" vertical="center" wrapText="1"/>
    </xf>
    <xf numFmtId="0" fontId="8" fillId="5" borderId="7" xfId="0" applyFont="1" applyFill="1" applyBorder="1" applyAlignment="1">
      <alignment horizontal="center" vertical="center" wrapText="1"/>
    </xf>
    <xf numFmtId="0" fontId="8" fillId="5" borderId="6" xfId="0" applyFont="1" applyFill="1" applyBorder="1" applyAlignment="1">
      <alignment horizontal="center" vertical="center" wrapText="1"/>
    </xf>
    <xf numFmtId="0" fontId="8" fillId="7" borderId="7" xfId="0" applyFont="1" applyFill="1" applyBorder="1" applyAlignment="1">
      <alignment horizontal="center" vertical="center" wrapText="1"/>
    </xf>
    <xf numFmtId="0" fontId="8" fillId="7" borderId="6" xfId="0" applyFont="1" applyFill="1" applyBorder="1" applyAlignment="1">
      <alignment horizontal="center" vertical="center" wrapText="1"/>
    </xf>
    <xf numFmtId="0" fontId="0" fillId="0" borderId="10" xfId="0" applyBorder="1"/>
    <xf numFmtId="0" fontId="0" fillId="0" borderId="11" xfId="0" applyBorder="1"/>
    <xf numFmtId="0" fontId="0" fillId="0" borderId="12" xfId="0" applyBorder="1"/>
    <xf numFmtId="0" fontId="0" fillId="0" borderId="9" xfId="0" applyBorder="1"/>
    <xf numFmtId="0" fontId="1" fillId="0" borderId="0" xfId="0" applyFont="1" applyFill="1" applyBorder="1"/>
    <xf numFmtId="0" fontId="0" fillId="8" borderId="0" xfId="0" applyFill="1"/>
    <xf numFmtId="0" fontId="0" fillId="7" borderId="0" xfId="0" applyFill="1"/>
    <xf numFmtId="0" fontId="2" fillId="4" borderId="21" xfId="0" applyFont="1" applyFill="1" applyBorder="1" applyAlignment="1">
      <alignment horizontal="center" vertical="center" wrapText="1"/>
    </xf>
    <xf numFmtId="0" fontId="2" fillId="10" borderId="14" xfId="0" applyFont="1" applyFill="1" applyBorder="1" applyAlignment="1">
      <alignment horizontal="center" vertical="center" wrapText="1"/>
    </xf>
    <xf numFmtId="0" fontId="3" fillId="10" borderId="14" xfId="0" applyFont="1" applyFill="1" applyBorder="1" applyAlignment="1">
      <alignment horizontal="center" vertical="center" wrapText="1"/>
    </xf>
    <xf numFmtId="0" fontId="2" fillId="3" borderId="20" xfId="0" applyFont="1" applyFill="1" applyBorder="1" applyAlignment="1">
      <alignment vertical="center" wrapText="1"/>
    </xf>
    <xf numFmtId="0" fontId="6" fillId="0" borderId="0" xfId="0" applyFont="1" applyAlignment="1">
      <alignment horizontal="left" vertical="center"/>
    </xf>
    <xf numFmtId="0" fontId="0" fillId="0" borderId="0" xfId="0" applyAlignment="1"/>
    <xf numFmtId="0" fontId="19" fillId="0" borderId="0" xfId="0" applyFont="1"/>
    <xf numFmtId="0" fontId="2" fillId="10" borderId="24" xfId="0" applyFont="1" applyFill="1" applyBorder="1" applyAlignment="1">
      <alignment horizontal="left" vertical="center" wrapText="1"/>
    </xf>
    <xf numFmtId="0" fontId="2" fillId="3" borderId="16" xfId="0" applyFont="1" applyFill="1" applyBorder="1" applyAlignment="1">
      <alignment vertical="center" wrapText="1"/>
    </xf>
    <xf numFmtId="0" fontId="2" fillId="3" borderId="16" xfId="0" applyFont="1" applyFill="1" applyBorder="1" applyAlignment="1">
      <alignment horizontal="center" vertical="center" wrapText="1"/>
    </xf>
    <xf numFmtId="0" fontId="2" fillId="3" borderId="14" xfId="0" applyFont="1" applyFill="1" applyBorder="1" applyAlignment="1">
      <alignment horizontal="left" vertical="center" wrapText="1"/>
    </xf>
    <xf numFmtId="0" fontId="7" fillId="4" borderId="14" xfId="0" applyFont="1" applyFill="1" applyBorder="1" applyAlignment="1">
      <alignment horizontal="center" vertical="center" wrapText="1"/>
    </xf>
    <xf numFmtId="0" fontId="0" fillId="0" borderId="14" xfId="0" applyBorder="1"/>
    <xf numFmtId="0" fontId="20" fillId="3" borderId="14" xfId="0" applyFont="1" applyFill="1" applyBorder="1" applyAlignment="1">
      <alignment vertical="center" wrapText="1"/>
    </xf>
    <xf numFmtId="0" fontId="21" fillId="4" borderId="14" xfId="0" applyFont="1" applyFill="1" applyBorder="1" applyAlignment="1">
      <alignment horizontal="center" vertical="center" wrapText="1"/>
    </xf>
    <xf numFmtId="0" fontId="20" fillId="10" borderId="14" xfId="0" applyFont="1" applyFill="1" applyBorder="1" applyAlignment="1">
      <alignment vertical="center" wrapText="1"/>
    </xf>
    <xf numFmtId="0" fontId="22" fillId="10" borderId="14" xfId="0" applyFont="1" applyFill="1" applyBorder="1" applyAlignment="1">
      <alignment vertical="center" wrapText="1"/>
    </xf>
    <xf numFmtId="0" fontId="20" fillId="10" borderId="14" xfId="0" applyFont="1" applyFill="1" applyBorder="1" applyAlignment="1">
      <alignment horizontal="center" vertical="center" wrapText="1"/>
    </xf>
    <xf numFmtId="0" fontId="18" fillId="0" borderId="14" xfId="0" applyFont="1" applyBorder="1" applyAlignment="1">
      <alignment horizontal="center" vertical="center"/>
    </xf>
    <xf numFmtId="0" fontId="2" fillId="10" borderId="14" xfId="0" applyFont="1" applyFill="1" applyBorder="1" applyAlignment="1">
      <alignment vertical="center" wrapText="1"/>
    </xf>
    <xf numFmtId="0" fontId="12" fillId="0" borderId="13" xfId="0" applyFont="1" applyBorder="1" applyAlignment="1">
      <alignment vertical="center"/>
    </xf>
    <xf numFmtId="0" fontId="12" fillId="0" borderId="8" xfId="0" applyFont="1" applyBorder="1" applyAlignment="1">
      <alignment vertical="center"/>
    </xf>
    <xf numFmtId="0" fontId="12" fillId="0" borderId="5" xfId="0" applyFont="1" applyBorder="1" applyAlignment="1">
      <alignment vertical="center"/>
    </xf>
    <xf numFmtId="0" fontId="2" fillId="0" borderId="0" xfId="0" applyFont="1" applyAlignment="1">
      <alignment vertical="center"/>
    </xf>
    <xf numFmtId="0" fontId="3" fillId="0" borderId="0" xfId="0" applyFont="1" applyAlignment="1">
      <alignment horizontal="left" vertical="center" indent="5"/>
    </xf>
    <xf numFmtId="0" fontId="3" fillId="0" borderId="0" xfId="0" applyFont="1" applyAlignment="1">
      <alignment vertical="center"/>
    </xf>
    <xf numFmtId="0" fontId="3" fillId="0" borderId="14" xfId="0" applyFont="1" applyBorder="1" applyAlignment="1">
      <alignment vertical="center" wrapText="1"/>
    </xf>
    <xf numFmtId="0" fontId="3" fillId="0" borderId="14" xfId="0" applyFont="1" applyBorder="1" applyAlignment="1">
      <alignment horizontal="center" vertical="center" wrapText="1"/>
    </xf>
    <xf numFmtId="0" fontId="12" fillId="7" borderId="2" xfId="0" applyFont="1" applyFill="1" applyBorder="1" applyAlignment="1">
      <alignment vertical="center" wrapText="1"/>
    </xf>
    <xf numFmtId="0" fontId="12" fillId="8" borderId="14" xfId="0" applyFont="1" applyFill="1" applyBorder="1" applyAlignment="1">
      <alignment horizontal="center" vertical="center" wrapText="1"/>
    </xf>
    <xf numFmtId="0" fontId="3" fillId="0" borderId="14" xfId="0" applyFont="1" applyFill="1" applyBorder="1" applyAlignment="1">
      <alignment vertical="center" wrapText="1"/>
    </xf>
    <xf numFmtId="0" fontId="12" fillId="6" borderId="14" xfId="0" applyFont="1" applyFill="1" applyBorder="1" applyAlignment="1">
      <alignment horizontal="center" vertical="center" wrapText="1"/>
    </xf>
    <xf numFmtId="0" fontId="12" fillId="5" borderId="14" xfId="0" applyFont="1" applyFill="1" applyBorder="1" applyAlignment="1">
      <alignment horizontal="center" vertical="center" wrapText="1"/>
    </xf>
    <xf numFmtId="0" fontId="12" fillId="7" borderId="14" xfId="0" applyFont="1" applyFill="1" applyBorder="1" applyAlignment="1">
      <alignment horizontal="center" vertical="center" wrapText="1"/>
    </xf>
    <xf numFmtId="0" fontId="0" fillId="0" borderId="14" xfId="0" quotePrefix="1" applyBorder="1"/>
    <xf numFmtId="0" fontId="12" fillId="0" borderId="22" xfId="0" applyFont="1" applyBorder="1" applyAlignment="1">
      <alignment vertical="center"/>
    </xf>
    <xf numFmtId="0" fontId="2" fillId="0" borderId="14" xfId="0" applyFont="1" applyFill="1" applyBorder="1" applyAlignment="1">
      <alignment horizontal="center" vertical="center" wrapText="1"/>
    </xf>
    <xf numFmtId="0" fontId="12" fillId="0" borderId="0" xfId="0" applyFont="1" applyBorder="1" applyAlignment="1">
      <alignment vertical="center" wrapText="1"/>
    </xf>
    <xf numFmtId="0" fontId="12" fillId="0" borderId="0" xfId="0" applyFont="1" applyBorder="1" applyAlignment="1">
      <alignment vertical="center"/>
    </xf>
    <xf numFmtId="0" fontId="12" fillId="7" borderId="0" xfId="0" applyFont="1" applyFill="1" applyBorder="1" applyAlignment="1">
      <alignment vertical="center" wrapText="1"/>
    </xf>
    <xf numFmtId="0" fontId="3" fillId="7" borderId="0" xfId="0" applyFont="1" applyFill="1" applyBorder="1" applyAlignment="1">
      <alignment horizontal="center" vertical="center"/>
    </xf>
    <xf numFmtId="0" fontId="2" fillId="3" borderId="16" xfId="0" applyFont="1" applyFill="1" applyBorder="1" applyAlignment="1">
      <alignment horizontal="left" vertical="center" wrapText="1"/>
    </xf>
    <xf numFmtId="0" fontId="2" fillId="3" borderId="17" xfId="0" applyFont="1" applyFill="1" applyBorder="1" applyAlignment="1">
      <alignment vertical="center" wrapText="1"/>
    </xf>
    <xf numFmtId="0" fontId="2" fillId="0" borderId="14" xfId="0" applyFont="1" applyBorder="1" applyAlignment="1">
      <alignment vertical="center" wrapText="1"/>
    </xf>
    <xf numFmtId="0" fontId="12" fillId="0" borderId="14" xfId="0" applyFont="1" applyBorder="1" applyAlignment="1">
      <alignment vertical="center" wrapText="1"/>
    </xf>
    <xf numFmtId="0" fontId="0" fillId="0" borderId="0" xfId="0" applyAlignment="1">
      <alignment wrapText="1"/>
    </xf>
    <xf numFmtId="0" fontId="5" fillId="10" borderId="14" xfId="0" applyFont="1" applyFill="1" applyBorder="1" applyAlignment="1">
      <alignment vertical="center" wrapText="1"/>
    </xf>
    <xf numFmtId="0" fontId="18" fillId="0" borderId="30" xfId="0" applyFont="1" applyBorder="1"/>
    <xf numFmtId="0" fontId="2" fillId="0" borderId="14" xfId="0" applyFont="1" applyBorder="1" applyAlignment="1">
      <alignment horizontal="center" vertical="center" wrapText="1"/>
    </xf>
    <xf numFmtId="0" fontId="2" fillId="0" borderId="14" xfId="0" applyFont="1" applyBorder="1" applyAlignment="1">
      <alignment horizontal="left" vertical="center" wrapText="1"/>
    </xf>
    <xf numFmtId="0" fontId="12" fillId="8" borderId="14" xfId="0" applyFont="1" applyFill="1" applyBorder="1" applyAlignment="1">
      <alignment horizontal="left" vertical="center" wrapText="1"/>
    </xf>
    <xf numFmtId="0" fontId="12" fillId="6" borderId="14" xfId="0" applyFont="1" applyFill="1" applyBorder="1" applyAlignment="1">
      <alignment horizontal="left" vertical="center" wrapText="1"/>
    </xf>
    <xf numFmtId="0" fontId="12" fillId="5" borderId="14" xfId="0" applyFont="1" applyFill="1" applyBorder="1" applyAlignment="1">
      <alignment horizontal="left" vertical="center" wrapText="1"/>
    </xf>
    <xf numFmtId="0" fontId="12" fillId="7" borderId="14" xfId="0" applyFont="1" applyFill="1" applyBorder="1" applyAlignment="1">
      <alignment horizontal="left" vertical="center" wrapText="1"/>
    </xf>
    <xf numFmtId="0" fontId="12" fillId="0" borderId="14" xfId="0" applyFont="1" applyBorder="1" applyAlignment="1">
      <alignment vertical="center"/>
    </xf>
    <xf numFmtId="0" fontId="2" fillId="3" borderId="0" xfId="0" applyFont="1" applyFill="1" applyBorder="1" applyAlignment="1">
      <alignment horizontal="left" vertical="center" wrapText="1"/>
    </xf>
    <xf numFmtId="0" fontId="27" fillId="3" borderId="14" xfId="0" applyFont="1" applyFill="1" applyBorder="1" applyAlignment="1">
      <alignment vertical="center" wrapText="1"/>
    </xf>
    <xf numFmtId="0" fontId="28" fillId="0" borderId="0" xfId="0" applyFont="1"/>
    <xf numFmtId="0" fontId="15" fillId="11" borderId="14" xfId="0" applyFont="1" applyFill="1" applyBorder="1" applyAlignment="1" applyProtection="1">
      <alignment vertical="center" wrapText="1"/>
      <protection locked="0"/>
    </xf>
    <xf numFmtId="0" fontId="3" fillId="11" borderId="30" xfId="0" applyFont="1" applyFill="1" applyBorder="1" applyAlignment="1" applyProtection="1">
      <alignment horizontal="center" vertical="center" wrapText="1"/>
      <protection locked="0"/>
    </xf>
    <xf numFmtId="0" fontId="28" fillId="0" borderId="14" xfId="0" applyFont="1" applyFill="1" applyBorder="1"/>
    <xf numFmtId="0" fontId="2" fillId="3" borderId="25" xfId="0" applyFont="1" applyFill="1" applyBorder="1" applyAlignment="1">
      <alignment vertical="center" wrapText="1"/>
    </xf>
    <xf numFmtId="0" fontId="12" fillId="0" borderId="13" xfId="0" applyFont="1" applyBorder="1" applyAlignment="1">
      <alignment vertical="center"/>
    </xf>
    <xf numFmtId="0" fontId="0" fillId="0" borderId="0" xfId="0" applyFont="1"/>
    <xf numFmtId="0" fontId="2" fillId="3" borderId="14" xfId="0" applyFont="1" applyFill="1" applyBorder="1" applyAlignment="1">
      <alignment vertical="center" wrapText="1"/>
    </xf>
    <xf numFmtId="0" fontId="3" fillId="11" borderId="14" xfId="0" applyFont="1" applyFill="1" applyBorder="1" applyAlignment="1" applyProtection="1">
      <alignment vertical="center" wrapText="1"/>
      <protection locked="0"/>
    </xf>
    <xf numFmtId="0" fontId="3" fillId="0" borderId="14" xfId="0" applyFont="1" applyBorder="1" applyAlignment="1">
      <alignment vertical="center" wrapText="1"/>
    </xf>
    <xf numFmtId="0" fontId="0" fillId="0" borderId="32" xfId="0" applyBorder="1"/>
    <xf numFmtId="0" fontId="0" fillId="0" borderId="0" xfId="0" applyBorder="1"/>
    <xf numFmtId="0" fontId="0" fillId="0" borderId="24" xfId="0" applyBorder="1"/>
    <xf numFmtId="0" fontId="29" fillId="0" borderId="0" xfId="0" applyFont="1"/>
    <xf numFmtId="0" fontId="30" fillId="0" borderId="0" xfId="0" applyFont="1"/>
    <xf numFmtId="0" fontId="5" fillId="2" borderId="14" xfId="0" applyFont="1" applyFill="1" applyBorder="1" applyAlignment="1">
      <alignment vertical="center" wrapText="1"/>
    </xf>
    <xf numFmtId="0" fontId="7" fillId="3" borderId="14" xfId="0" applyFont="1" applyFill="1" applyBorder="1" applyAlignment="1">
      <alignment horizontal="center" vertical="center" wrapText="1"/>
    </xf>
    <xf numFmtId="0" fontId="4" fillId="3" borderId="14" xfId="0" applyFont="1" applyFill="1" applyBorder="1" applyAlignment="1">
      <alignment horizontal="center" vertical="center" wrapText="1"/>
    </xf>
    <xf numFmtId="0" fontId="2" fillId="3" borderId="14" xfId="0" applyFont="1" applyFill="1" applyBorder="1" applyAlignment="1">
      <alignment vertical="center" wrapText="1"/>
    </xf>
    <xf numFmtId="0" fontId="3" fillId="11" borderId="14" xfId="0" applyFont="1" applyFill="1" applyBorder="1" applyAlignment="1" applyProtection="1">
      <alignment vertical="center" wrapText="1"/>
      <protection locked="0"/>
    </xf>
    <xf numFmtId="0" fontId="3" fillId="11" borderId="14" xfId="0" applyFont="1" applyFill="1" applyBorder="1" applyAlignment="1" applyProtection="1">
      <alignment vertical="top" wrapText="1"/>
      <protection locked="0"/>
    </xf>
    <xf numFmtId="0" fontId="5" fillId="2" borderId="15" xfId="0" applyFont="1" applyFill="1" applyBorder="1" applyAlignment="1">
      <alignment vertical="center" wrapText="1"/>
    </xf>
    <xf numFmtId="0" fontId="5" fillId="2" borderId="31" xfId="0" applyFont="1" applyFill="1" applyBorder="1" applyAlignment="1">
      <alignment vertical="center" wrapText="1"/>
    </xf>
    <xf numFmtId="0" fontId="0" fillId="0" borderId="30" xfId="0" applyBorder="1" applyAlignment="1">
      <alignment vertical="center" wrapText="1"/>
    </xf>
    <xf numFmtId="0" fontId="2" fillId="3" borderId="14" xfId="0" applyFont="1" applyFill="1" applyBorder="1" applyAlignment="1">
      <alignment horizontal="left" vertical="top" wrapText="1"/>
    </xf>
    <xf numFmtId="0" fontId="3" fillId="11" borderId="25" xfId="0" applyFont="1" applyFill="1" applyBorder="1" applyAlignment="1" applyProtection="1">
      <alignment horizontal="left" vertical="top" wrapText="1"/>
      <protection locked="0"/>
    </xf>
    <xf numFmtId="0" fontId="3" fillId="11" borderId="24" xfId="0" applyFont="1" applyFill="1" applyBorder="1" applyAlignment="1" applyProtection="1">
      <alignment horizontal="left" vertical="top" wrapText="1"/>
      <protection locked="0"/>
    </xf>
    <xf numFmtId="0" fontId="3" fillId="11" borderId="26" xfId="0" applyFont="1" applyFill="1" applyBorder="1" applyAlignment="1" applyProtection="1">
      <alignment horizontal="left" vertical="top" wrapText="1"/>
      <protection locked="0"/>
    </xf>
    <xf numFmtId="0" fontId="2" fillId="3" borderId="15" xfId="0" applyFont="1" applyFill="1" applyBorder="1" applyAlignment="1">
      <alignment vertical="top" wrapText="1"/>
    </xf>
    <xf numFmtId="0" fontId="2" fillId="3" borderId="30" xfId="0" applyFont="1" applyFill="1" applyBorder="1" applyAlignment="1">
      <alignment vertical="top" wrapText="1"/>
    </xf>
    <xf numFmtId="0" fontId="2" fillId="3" borderId="20" xfId="0" applyFont="1" applyFill="1" applyBorder="1" applyAlignment="1">
      <alignment vertical="top" wrapText="1"/>
    </xf>
    <xf numFmtId="0" fontId="2" fillId="3" borderId="25" xfId="0" applyFont="1" applyFill="1" applyBorder="1" applyAlignment="1">
      <alignment vertical="top" wrapText="1"/>
    </xf>
    <xf numFmtId="0" fontId="2" fillId="3" borderId="29" xfId="0" applyFont="1" applyFill="1" applyBorder="1" applyAlignment="1">
      <alignment vertical="top" wrapText="1"/>
    </xf>
    <xf numFmtId="0" fontId="2" fillId="3" borderId="26" xfId="0" applyFont="1" applyFill="1" applyBorder="1" applyAlignment="1">
      <alignment vertical="top" wrapText="1"/>
    </xf>
    <xf numFmtId="0" fontId="3" fillId="11" borderId="20" xfId="0" applyFont="1" applyFill="1" applyBorder="1" applyAlignment="1" applyProtection="1">
      <alignment vertical="top" wrapText="1"/>
      <protection locked="0"/>
    </xf>
    <xf numFmtId="0" fontId="3" fillId="11" borderId="27" xfId="0" applyFont="1" applyFill="1" applyBorder="1" applyAlignment="1" applyProtection="1">
      <alignment vertical="top" wrapText="1"/>
      <protection locked="0"/>
    </xf>
    <xf numFmtId="0" fontId="3" fillId="11" borderId="25" xfId="0" applyFont="1" applyFill="1" applyBorder="1" applyAlignment="1" applyProtection="1">
      <alignment vertical="top" wrapText="1"/>
      <protection locked="0"/>
    </xf>
    <xf numFmtId="0" fontId="3" fillId="11" borderId="29" xfId="0" applyFont="1" applyFill="1" applyBorder="1" applyAlignment="1" applyProtection="1">
      <alignment vertical="top" wrapText="1"/>
      <protection locked="0"/>
    </xf>
    <xf numFmtId="0" fontId="3" fillId="11" borderId="28" xfId="0" applyFont="1" applyFill="1" applyBorder="1" applyAlignment="1" applyProtection="1">
      <alignment vertical="top" wrapText="1"/>
      <protection locked="0"/>
    </xf>
    <xf numFmtId="0" fontId="3" fillId="11" borderId="26" xfId="0" applyFont="1" applyFill="1" applyBorder="1" applyAlignment="1" applyProtection="1">
      <alignment vertical="top" wrapText="1"/>
      <protection locked="0"/>
    </xf>
    <xf numFmtId="0" fontId="3" fillId="11" borderId="15" xfId="0" applyFont="1" applyFill="1" applyBorder="1" applyAlignment="1" applyProtection="1">
      <alignment vertical="top" wrapText="1"/>
      <protection locked="0"/>
    </xf>
    <xf numFmtId="0" fontId="3" fillId="11" borderId="31" xfId="0" applyFont="1" applyFill="1" applyBorder="1" applyAlignment="1" applyProtection="1">
      <alignment vertical="top" wrapText="1"/>
      <protection locked="0"/>
    </xf>
    <xf numFmtId="0" fontId="3" fillId="11" borderId="30" xfId="0" applyFont="1" applyFill="1" applyBorder="1" applyAlignment="1" applyProtection="1">
      <alignment vertical="top" wrapText="1"/>
      <protection locked="0"/>
    </xf>
    <xf numFmtId="0" fontId="5" fillId="2" borderId="17" xfId="0" applyFont="1" applyFill="1" applyBorder="1" applyAlignment="1">
      <alignment vertical="center" wrapText="1"/>
    </xf>
    <xf numFmtId="0" fontId="2" fillId="6" borderId="18" xfId="0" applyFont="1" applyFill="1" applyBorder="1" applyAlignment="1">
      <alignment horizontal="left" vertical="center" wrapText="1"/>
    </xf>
    <xf numFmtId="0" fontId="2" fillId="6" borderId="19" xfId="0" applyFont="1" applyFill="1" applyBorder="1" applyAlignment="1">
      <alignment horizontal="left" vertical="center" wrapText="1"/>
    </xf>
    <xf numFmtId="0" fontId="18" fillId="10" borderId="14" xfId="0" applyFont="1" applyFill="1" applyBorder="1" applyAlignment="1">
      <alignment vertical="top" wrapText="1"/>
    </xf>
    <xf numFmtId="0" fontId="3" fillId="0" borderId="14" xfId="0" applyFont="1" applyBorder="1" applyAlignment="1">
      <alignment horizontal="left" vertical="center" wrapText="1"/>
    </xf>
    <xf numFmtId="0" fontId="3" fillId="0" borderId="0" xfId="0" applyFont="1" applyAlignment="1">
      <alignment horizontal="left" vertical="top" wrapText="1"/>
    </xf>
    <xf numFmtId="0" fontId="9" fillId="0" borderId="14" xfId="0" applyFont="1" applyBorder="1" applyAlignment="1">
      <alignment vertical="center"/>
    </xf>
    <xf numFmtId="0" fontId="12" fillId="0" borderId="14" xfId="0" applyFont="1" applyBorder="1" applyAlignment="1">
      <alignment vertical="center" wrapText="1"/>
    </xf>
    <xf numFmtId="0" fontId="12" fillId="0" borderId="13" xfId="0" applyFont="1" applyBorder="1" applyAlignment="1">
      <alignment vertical="center" wrapText="1"/>
    </xf>
    <xf numFmtId="0" fontId="12" fillId="0" borderId="8" xfId="0" applyFont="1" applyBorder="1" applyAlignment="1">
      <alignment vertical="center" wrapText="1"/>
    </xf>
    <xf numFmtId="0" fontId="12" fillId="0" borderId="22" xfId="0" applyFont="1" applyBorder="1" applyAlignment="1">
      <alignment vertical="center" wrapText="1"/>
    </xf>
    <xf numFmtId="0" fontId="17" fillId="0" borderId="0" xfId="0" applyFont="1" applyAlignment="1">
      <alignment horizontal="left" vertical="center" wrapText="1" indent="1"/>
    </xf>
    <xf numFmtId="0" fontId="15" fillId="0" borderId="0" xfId="0" applyFont="1" applyAlignment="1">
      <alignment horizontal="left" vertical="center" wrapText="1" indent="1"/>
    </xf>
    <xf numFmtId="0" fontId="12" fillId="0" borderId="13" xfId="0" applyFont="1" applyBorder="1" applyAlignment="1">
      <alignment horizontal="left" vertical="top" wrapText="1"/>
    </xf>
    <xf numFmtId="0" fontId="11" fillId="0" borderId="8" xfId="0" applyFont="1" applyBorder="1" applyAlignment="1">
      <alignment horizontal="left" vertical="top" wrapText="1"/>
    </xf>
    <xf numFmtId="0" fontId="11" fillId="0" borderId="5" xfId="0" applyFont="1" applyBorder="1" applyAlignment="1">
      <alignment horizontal="left" vertical="top" wrapText="1"/>
    </xf>
    <xf numFmtId="0" fontId="12" fillId="0" borderId="5" xfId="0" applyFont="1" applyBorder="1" applyAlignment="1">
      <alignment vertical="center" wrapText="1"/>
    </xf>
    <xf numFmtId="0" fontId="12" fillId="0" borderId="13" xfId="0" applyFont="1" applyBorder="1" applyAlignment="1">
      <alignment vertical="center"/>
    </xf>
    <xf numFmtId="0" fontId="12" fillId="0" borderId="8" xfId="0" applyFont="1" applyBorder="1" applyAlignment="1">
      <alignment vertical="center"/>
    </xf>
    <xf numFmtId="0" fontId="12" fillId="0" borderId="5" xfId="0" applyFont="1" applyBorder="1" applyAlignment="1">
      <alignment vertical="center"/>
    </xf>
    <xf numFmtId="0" fontId="3" fillId="0" borderId="14" xfId="0" applyFont="1" applyBorder="1" applyAlignment="1">
      <alignment vertical="center" wrapText="1"/>
    </xf>
    <xf numFmtId="0" fontId="3" fillId="0" borderId="14" xfId="0" applyFont="1" applyBorder="1" applyAlignment="1">
      <alignment horizontal="center" vertical="center" wrapText="1"/>
    </xf>
    <xf numFmtId="0" fontId="2" fillId="0" borderId="15" xfId="0" applyFont="1" applyBorder="1" applyAlignment="1">
      <alignment vertical="center" wrapText="1"/>
    </xf>
    <xf numFmtId="0" fontId="2" fillId="0" borderId="31" xfId="0" applyFont="1" applyBorder="1" applyAlignment="1">
      <alignment vertical="center" wrapText="1"/>
    </xf>
    <xf numFmtId="0" fontId="2" fillId="0" borderId="30" xfId="0" applyFont="1" applyBorder="1" applyAlignment="1">
      <alignment vertical="center" wrapText="1"/>
    </xf>
    <xf numFmtId="0" fontId="3" fillId="0" borderId="2" xfId="0" applyFont="1" applyBorder="1" applyAlignment="1">
      <alignment vertical="center" wrapText="1"/>
    </xf>
    <xf numFmtId="0" fontId="3" fillId="0" borderId="4" xfId="0" applyFont="1" applyBorder="1" applyAlignment="1">
      <alignment vertical="center" wrapText="1"/>
    </xf>
    <xf numFmtId="0" fontId="3" fillId="0" borderId="13" xfId="0" applyFont="1" applyBorder="1" applyAlignment="1">
      <alignment vertical="center" wrapText="1"/>
    </xf>
    <xf numFmtId="0" fontId="3" fillId="0" borderId="5" xfId="0" applyFont="1" applyBorder="1" applyAlignment="1">
      <alignment vertical="center" wrapText="1"/>
    </xf>
    <xf numFmtId="0" fontId="3" fillId="9" borderId="2" xfId="0" applyFont="1" applyFill="1" applyBorder="1" applyAlignment="1">
      <alignment vertical="center" wrapText="1"/>
    </xf>
    <xf numFmtId="0" fontId="3" fillId="9" borderId="3" xfId="0" applyFont="1" applyFill="1" applyBorder="1" applyAlignment="1">
      <alignment vertical="center" wrapText="1"/>
    </xf>
    <xf numFmtId="0" fontId="3" fillId="9" borderId="4" xfId="0" applyFont="1" applyFill="1" applyBorder="1" applyAlignment="1">
      <alignment vertical="center" wrapText="1"/>
    </xf>
    <xf numFmtId="0" fontId="8" fillId="0" borderId="13" xfId="0" applyFont="1" applyBorder="1" applyAlignment="1">
      <alignment vertical="center" textRotation="90" wrapText="1"/>
    </xf>
    <xf numFmtId="0" fontId="8" fillId="0" borderId="8" xfId="0" applyFont="1" applyBorder="1" applyAlignment="1">
      <alignment vertical="center" textRotation="90" wrapText="1"/>
    </xf>
    <xf numFmtId="0" fontId="8" fillId="0" borderId="5" xfId="0" applyFont="1" applyBorder="1" applyAlignment="1">
      <alignment vertical="center" textRotation="90" wrapText="1"/>
    </xf>
    <xf numFmtId="0" fontId="8" fillId="0" borderId="13" xfId="0" applyFont="1" applyBorder="1" applyAlignment="1">
      <alignment vertical="center" wrapText="1"/>
    </xf>
    <xf numFmtId="0" fontId="8" fillId="0" borderId="8" xfId="0" applyFont="1" applyBorder="1" applyAlignment="1">
      <alignment vertical="center" wrapText="1"/>
    </xf>
    <xf numFmtId="0" fontId="8" fillId="0" borderId="5" xfId="0" applyFont="1" applyBorder="1" applyAlignment="1">
      <alignment vertical="center" wrapText="1"/>
    </xf>
    <xf numFmtId="0" fontId="8" fillId="9" borderId="2" xfId="0" applyFont="1" applyFill="1" applyBorder="1" applyAlignment="1">
      <alignment vertical="center" wrapText="1"/>
    </xf>
    <xf numFmtId="0" fontId="8" fillId="9" borderId="3" xfId="0" applyFont="1" applyFill="1" applyBorder="1" applyAlignment="1">
      <alignment vertical="center" wrapText="1"/>
    </xf>
    <xf numFmtId="0" fontId="8" fillId="9" borderId="4" xfId="0" applyFont="1" applyFill="1" applyBorder="1" applyAlignment="1">
      <alignment vertical="center" wrapText="1"/>
    </xf>
    <xf numFmtId="0" fontId="8" fillId="6" borderId="13" xfId="0" applyFont="1" applyFill="1" applyBorder="1" applyAlignment="1">
      <alignment horizontal="center" vertical="center" wrapText="1"/>
    </xf>
    <xf numFmtId="0" fontId="8" fillId="6" borderId="5" xfId="0" applyFont="1" applyFill="1" applyBorder="1" applyAlignment="1">
      <alignment horizontal="center" vertical="center" wrapText="1"/>
    </xf>
    <xf numFmtId="0" fontId="6" fillId="8" borderId="13" xfId="0" applyFont="1" applyFill="1" applyBorder="1" applyAlignment="1">
      <alignment horizontal="center" vertical="center" wrapText="1"/>
    </xf>
    <xf numFmtId="0" fontId="6" fillId="8" borderId="5" xfId="0" applyFont="1" applyFill="1" applyBorder="1" applyAlignment="1">
      <alignment horizontal="center" vertical="center" wrapText="1"/>
    </xf>
    <xf numFmtId="0" fontId="6" fillId="6" borderId="13" xfId="0" applyFont="1" applyFill="1" applyBorder="1" applyAlignment="1">
      <alignment horizontal="center" vertical="center" wrapText="1"/>
    </xf>
    <xf numFmtId="0" fontId="6" fillId="6" borderId="5" xfId="0" applyFont="1" applyFill="1" applyBorder="1" applyAlignment="1">
      <alignment horizontal="center" vertical="center" wrapText="1"/>
    </xf>
    <xf numFmtId="0" fontId="6" fillId="5" borderId="13" xfId="0" applyFont="1" applyFill="1" applyBorder="1" applyAlignment="1">
      <alignment horizontal="center" vertical="center" wrapText="1"/>
    </xf>
    <xf numFmtId="0" fontId="6" fillId="5" borderId="5" xfId="0" applyFont="1" applyFill="1" applyBorder="1" applyAlignment="1">
      <alignment horizontal="center" vertical="center" wrapText="1"/>
    </xf>
    <xf numFmtId="0" fontId="25" fillId="0" borderId="20" xfId="0" applyFont="1" applyBorder="1" applyAlignment="1">
      <alignment wrapText="1"/>
    </xf>
    <xf numFmtId="0" fontId="25" fillId="0" borderId="27" xfId="0" applyFont="1" applyBorder="1" applyAlignment="1">
      <alignment wrapText="1"/>
    </xf>
    <xf numFmtId="0" fontId="25" fillId="0" borderId="25" xfId="0" applyFont="1" applyBorder="1" applyAlignment="1">
      <alignment wrapText="1"/>
    </xf>
    <xf numFmtId="0" fontId="25" fillId="0" borderId="32" xfId="0" applyFont="1" applyBorder="1" applyAlignment="1">
      <alignment wrapText="1"/>
    </xf>
    <xf numFmtId="0" fontId="25" fillId="0" borderId="0" xfId="0" applyFont="1" applyBorder="1" applyAlignment="1">
      <alignment wrapText="1"/>
    </xf>
    <xf numFmtId="0" fontId="25" fillId="0" borderId="24" xfId="0" applyFont="1" applyBorder="1" applyAlignment="1">
      <alignment wrapText="1"/>
    </xf>
  </cellXfs>
  <cellStyles count="1">
    <cellStyle name="Normal" xfId="0" builtinId="0"/>
  </cellStyles>
  <dxfs count="30">
    <dxf>
      <fill>
        <patternFill>
          <bgColor rgb="FFFFFF00"/>
        </patternFill>
      </fill>
    </dxf>
    <dxf>
      <fill>
        <patternFill>
          <bgColor rgb="FFFFFF00"/>
        </patternFill>
      </fill>
    </dxf>
    <dxf>
      <fill>
        <patternFill>
          <bgColor rgb="FF92D050"/>
        </patternFill>
      </fill>
    </dxf>
    <dxf>
      <fill>
        <patternFill>
          <bgColor rgb="FFFF0000"/>
        </patternFill>
      </fill>
    </dxf>
    <dxf>
      <font>
        <b/>
        <i val="0"/>
      </font>
      <fill>
        <patternFill>
          <bgColor rgb="FFE3FF15"/>
        </patternFill>
      </fill>
    </dxf>
    <dxf>
      <font>
        <b/>
        <i val="0"/>
        <color theme="1"/>
      </font>
      <fill>
        <patternFill>
          <bgColor rgb="FFE3FC4A"/>
        </patternFill>
      </fill>
      <border>
        <left style="thin">
          <color theme="1"/>
        </left>
        <right style="thin">
          <color theme="1"/>
        </right>
        <top style="thin">
          <color theme="1"/>
        </top>
        <bottom style="thin">
          <color theme="1"/>
        </bottom>
      </border>
    </dxf>
    <dxf>
      <font>
        <b/>
        <i val="0"/>
        <color theme="1"/>
      </font>
      <fill>
        <patternFill>
          <bgColor rgb="FFE3FC4A"/>
        </patternFill>
      </fill>
      <border>
        <left style="thin">
          <color theme="1"/>
        </left>
        <right style="thin">
          <color theme="1"/>
        </right>
        <top style="thin">
          <color theme="1"/>
        </top>
        <bottom style="thin">
          <color theme="1"/>
        </bottom>
      </border>
    </dxf>
    <dxf>
      <font>
        <color theme="1"/>
      </font>
      <fill>
        <patternFill>
          <bgColor rgb="FFFF0000"/>
        </patternFill>
      </fill>
    </dxf>
    <dxf>
      <fill>
        <patternFill>
          <bgColor rgb="FFFF0000"/>
        </patternFill>
      </fill>
    </dxf>
    <dxf>
      <fill>
        <patternFill>
          <bgColor rgb="FFFFC000"/>
        </patternFill>
      </fill>
    </dxf>
    <dxf>
      <fill>
        <patternFill>
          <bgColor theme="9"/>
        </patternFill>
      </fill>
    </dxf>
    <dxf>
      <fill>
        <patternFill>
          <bgColor rgb="FFFFFF00"/>
        </patternFill>
      </fill>
    </dxf>
    <dxf>
      <font>
        <color theme="1"/>
      </font>
      <fill>
        <patternFill>
          <bgColor rgb="FFFF0000"/>
        </patternFill>
      </fill>
    </dxf>
    <dxf>
      <fill>
        <patternFill>
          <bgColor rgb="FFFFC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FF0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s>
  <tableStyles count="0" defaultTableStyle="TableStyleMedium2" defaultPivotStyle="PivotStyleLight16"/>
  <colors>
    <mruColors>
      <color rgb="FFE3FF15"/>
      <color rgb="FFE3FC4A"/>
      <color rgb="FFF96249"/>
      <color rgb="FFFF0000"/>
      <color rgb="FFD5F824"/>
      <color rgb="FFED7727"/>
      <color rgb="FFB2B2B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RK35"/>
  <sheetViews>
    <sheetView tabSelected="1" zoomScaleNormal="100" workbookViewId="0">
      <selection sqref="A1:E2"/>
    </sheetView>
  </sheetViews>
  <sheetFormatPr defaultColWidth="0" defaultRowHeight="15" zeroHeight="1" x14ac:dyDescent="0.25"/>
  <cols>
    <col min="1" max="1" width="21.28515625" style="119" customWidth="1"/>
    <col min="2" max="2" width="22.7109375" style="120" customWidth="1"/>
    <col min="3" max="3" width="21.7109375" style="120" customWidth="1"/>
    <col min="4" max="4" width="23.28515625" style="120" customWidth="1"/>
    <col min="5" max="5" width="11.28515625" style="121" customWidth="1"/>
    <col min="6" max="14" width="9.140625" hidden="1" customWidth="1"/>
    <col min="15" max="1831" width="0" hidden="1" customWidth="1"/>
    <col min="1832" max="16384" width="9.140625" hidden="1"/>
  </cols>
  <sheetData>
    <row r="1" spans="1:8" x14ac:dyDescent="0.25">
      <c r="A1" s="201" t="s">
        <v>231</v>
      </c>
      <c r="B1" s="202"/>
      <c r="C1" s="202"/>
      <c r="D1" s="202"/>
      <c r="E1" s="203"/>
    </row>
    <row r="2" spans="1:8" x14ac:dyDescent="0.25">
      <c r="A2" s="204"/>
      <c r="B2" s="205"/>
      <c r="C2" s="205"/>
      <c r="D2" s="205"/>
      <c r="E2" s="206"/>
    </row>
    <row r="3" spans="1:8" ht="4.9000000000000004" customHeight="1" x14ac:dyDescent="0.25"/>
    <row r="4" spans="1:8" x14ac:dyDescent="0.25">
      <c r="A4" s="124" t="s">
        <v>235</v>
      </c>
      <c r="B4" s="124"/>
      <c r="C4" s="124"/>
      <c r="D4" s="124"/>
      <c r="E4" s="124"/>
    </row>
    <row r="5" spans="1:8" x14ac:dyDescent="0.25">
      <c r="A5" s="108" t="s">
        <v>0</v>
      </c>
      <c r="B5" s="117"/>
      <c r="C5" s="125" t="s">
        <v>37</v>
      </c>
      <c r="D5" s="126"/>
      <c r="E5" s="126"/>
    </row>
    <row r="6" spans="1:8" x14ac:dyDescent="0.25">
      <c r="A6" s="127" t="s">
        <v>1</v>
      </c>
      <c r="B6" s="128"/>
      <c r="C6" s="126"/>
      <c r="D6" s="126"/>
      <c r="E6" s="126"/>
    </row>
    <row r="7" spans="1:8" x14ac:dyDescent="0.25">
      <c r="A7" s="127"/>
      <c r="B7" s="128"/>
      <c r="C7" s="126"/>
      <c r="D7" s="126"/>
      <c r="E7" s="126"/>
    </row>
    <row r="8" spans="1:8" ht="6" customHeight="1" x14ac:dyDescent="0.25">
      <c r="A8" s="127" t="s">
        <v>2</v>
      </c>
      <c r="B8" s="128"/>
      <c r="C8" s="126"/>
      <c r="D8" s="126"/>
      <c r="E8" s="126"/>
    </row>
    <row r="9" spans="1:8" ht="15" customHeight="1" x14ac:dyDescent="0.25">
      <c r="A9" s="127"/>
      <c r="B9" s="128"/>
      <c r="C9" s="126"/>
      <c r="D9" s="126"/>
      <c r="E9" s="126"/>
    </row>
    <row r="10" spans="1:8" ht="6" customHeight="1" x14ac:dyDescent="0.25">
      <c r="A10" s="127"/>
      <c r="B10" s="128"/>
      <c r="C10" s="126"/>
      <c r="D10" s="126"/>
      <c r="E10" s="126"/>
    </row>
    <row r="11" spans="1:8" ht="25.15" customHeight="1" x14ac:dyDescent="0.25">
      <c r="A11" s="116" t="s">
        <v>206</v>
      </c>
      <c r="B11" s="117"/>
      <c r="C11" s="126"/>
      <c r="D11" s="126"/>
      <c r="E11" s="126"/>
    </row>
    <row r="12" spans="1:8" ht="15" customHeight="1" x14ac:dyDescent="0.25">
      <c r="A12" s="124" t="s">
        <v>236</v>
      </c>
      <c r="B12" s="130"/>
      <c r="C12" s="130" t="s">
        <v>238</v>
      </c>
      <c r="D12" s="131"/>
      <c r="E12" s="132"/>
    </row>
    <row r="13" spans="1:8" x14ac:dyDescent="0.25">
      <c r="A13" s="60" t="s">
        <v>3</v>
      </c>
      <c r="B13" s="117" t="s">
        <v>40</v>
      </c>
      <c r="C13" s="113" t="s">
        <v>4</v>
      </c>
      <c r="D13" s="55" t="s">
        <v>5</v>
      </c>
      <c r="E13" s="61"/>
      <c r="F13" s="115"/>
      <c r="G13" s="115"/>
      <c r="H13" s="115"/>
    </row>
    <row r="14" spans="1:8" x14ac:dyDescent="0.25">
      <c r="A14" s="116" t="s">
        <v>6</v>
      </c>
      <c r="B14" s="117" t="s">
        <v>40</v>
      </c>
      <c r="C14" s="116" t="s">
        <v>7</v>
      </c>
      <c r="D14" s="117"/>
      <c r="E14" s="54">
        <f>VLOOKUP(Template!D14,'Look up'!C61:E65,3,FALSE)</f>
        <v>0</v>
      </c>
      <c r="F14" s="33" t="str">
        <f>IF(E14=2,"Design path environment to reduce potential for harm:
","")</f>
        <v/>
      </c>
      <c r="G14" s="115"/>
      <c r="H14" s="115"/>
    </row>
    <row r="15" spans="1:8" x14ac:dyDescent="0.25">
      <c r="A15" s="116" t="s">
        <v>8</v>
      </c>
      <c r="B15" s="117" t="s">
        <v>40</v>
      </c>
      <c r="C15" s="116" t="str">
        <f>'4 Likelihood'!A7</f>
        <v>Path shoulder</v>
      </c>
      <c r="D15" s="117"/>
      <c r="E15" s="54">
        <f>VLOOKUP(D15,'Look up'!C66:E70,3,FALSE)</f>
        <v>0</v>
      </c>
      <c r="F15" s="33" t="str">
        <f>IF(E15=2,"   -   Widen shoulder
","")</f>
        <v/>
      </c>
      <c r="G15" s="115"/>
      <c r="H15" s="115"/>
    </row>
    <row r="16" spans="1:8" ht="24.6" customHeight="1" x14ac:dyDescent="0.25">
      <c r="A16" s="133" t="s">
        <v>178</v>
      </c>
      <c r="B16" s="134" t="s">
        <v>241</v>
      </c>
      <c r="C16" s="116" t="str">
        <f>'4 Likelihood'!A8</f>
        <v>Batter slopes</v>
      </c>
      <c r="D16" s="117"/>
      <c r="E16" s="54">
        <f>VLOOKUP(D16,'Look up'!C71:E76,3,FALSE)</f>
        <v>0</v>
      </c>
      <c r="F16" s="33" t="str">
        <f>IF(E16=2,"   -   Flatten batter
","")</f>
        <v/>
      </c>
      <c r="G16" s="115"/>
      <c r="H16" s="115"/>
    </row>
    <row r="17" spans="1:14" x14ac:dyDescent="0.25">
      <c r="A17" s="133"/>
      <c r="B17" s="135"/>
      <c r="C17" s="116" t="s">
        <v>11</v>
      </c>
      <c r="D17" s="117"/>
      <c r="E17" s="54">
        <f>VLOOKUP(D17,'Look up'!C76:E80,3,FALSE)</f>
        <v>0</v>
      </c>
      <c r="F17" s="33" t="str">
        <f>IF(E17=2,"   -   Redesign curve to suit expected approach speed
","")</f>
        <v/>
      </c>
      <c r="G17" s="115"/>
      <c r="H17" s="115"/>
    </row>
    <row r="18" spans="1:14" x14ac:dyDescent="0.25">
      <c r="A18" s="133"/>
      <c r="B18" s="135"/>
      <c r="C18" s="116" t="s">
        <v>12</v>
      </c>
      <c r="D18" s="117"/>
      <c r="E18" s="54">
        <f>VLOOKUP(D18,'Look up'!C81:E85,3,FALSE)</f>
        <v>0</v>
      </c>
      <c r="F18" s="33" t="str">
        <f>IF(E18&gt;=1,"   -   Modify environment to provide unobstructed visibility
","")</f>
        <v/>
      </c>
      <c r="G18" s="115"/>
      <c r="H18" s="115"/>
    </row>
    <row r="19" spans="1:14" x14ac:dyDescent="0.25">
      <c r="A19" s="133"/>
      <c r="B19" s="136"/>
      <c r="C19" s="116" t="s">
        <v>13</v>
      </c>
      <c r="D19" s="117"/>
      <c r="E19" s="54">
        <f>VLOOKUP(D19,'Look up'!C86:E90,3,FALSE)</f>
        <v>0</v>
      </c>
      <c r="F19" s="33" t="str">
        <f>IF(E19=2,"   -   Provide sections of grade relief
","")</f>
        <v/>
      </c>
      <c r="G19" s="115"/>
      <c r="H19" s="115"/>
    </row>
    <row r="20" spans="1:14" x14ac:dyDescent="0.25">
      <c r="A20" s="124" t="s">
        <v>237</v>
      </c>
      <c r="B20" s="124"/>
      <c r="C20" s="116" t="s">
        <v>15</v>
      </c>
      <c r="D20" s="117"/>
      <c r="E20" s="54">
        <f>VLOOKUP(D20,'Look up'!C90:E93,3,FALSE)</f>
        <v>0</v>
      </c>
      <c r="F20" s="33" t="str">
        <f>IF(E20=2,"   -   Widen rideable area
","")</f>
        <v/>
      </c>
      <c r="G20" s="115"/>
      <c r="H20" s="115"/>
    </row>
    <row r="21" spans="1:14" ht="28.15" customHeight="1" x14ac:dyDescent="0.25">
      <c r="A21" s="93" t="s">
        <v>232</v>
      </c>
      <c r="B21" s="110"/>
      <c r="C21" s="116" t="s">
        <v>16</v>
      </c>
      <c r="D21" s="117"/>
      <c r="E21" s="54">
        <f>VLOOKUP(D21,'Look up'!C94:E98,3,FALSE)</f>
        <v>0</v>
      </c>
      <c r="F21" s="33" t="str">
        <f>IF(E21=2,"   -   Widen path
","")</f>
        <v/>
      </c>
      <c r="G21" s="115"/>
      <c r="H21" s="115"/>
    </row>
    <row r="22" spans="1:14" ht="40.15" customHeight="1" x14ac:dyDescent="0.25">
      <c r="A22" s="62" t="str">
        <f>IF(M25=1, "Hazard Conditions", "ERROR - Update Hazard Conditions (Cell B23)")</f>
        <v>Hazard Conditions</v>
      </c>
      <c r="B22" s="111"/>
      <c r="C22" s="116" t="s">
        <v>169</v>
      </c>
      <c r="D22" s="117"/>
      <c r="E22" s="54">
        <f>VLOOKUP(D22,'Look up'!C99:E103,3,FALSE)</f>
        <v>0</v>
      </c>
      <c r="F22" s="115"/>
      <c r="G22" s="115"/>
      <c r="H22" s="115"/>
    </row>
    <row r="23" spans="1:14" ht="27" customHeight="1" x14ac:dyDescent="0.25">
      <c r="A23" s="94" t="s">
        <v>26</v>
      </c>
      <c r="B23" s="88" t="e">
        <f>VLOOKUP(B22,'3 Consequence'!C4:F23,3,FALSE)</f>
        <v>#N/A</v>
      </c>
      <c r="C23" s="71" t="s">
        <v>134</v>
      </c>
      <c r="D23" s="98">
        <f>COUNTBLANK(D14:D22)</f>
        <v>9</v>
      </c>
      <c r="E23" s="53">
        <f>SUM(E14:E22)</f>
        <v>0</v>
      </c>
      <c r="F23" s="115"/>
      <c r="G23" s="115"/>
      <c r="H23" s="115" t="s">
        <v>189</v>
      </c>
      <c r="I23" s="109"/>
      <c r="J23" s="109"/>
      <c r="K23" s="109"/>
      <c r="L23" s="109"/>
      <c r="M23" s="112">
        <f>VLOOKUP(Template!B21,'Look up'!B106:D113,3,FALSE)</f>
        <v>0</v>
      </c>
      <c r="N23" s="109"/>
    </row>
    <row r="24" spans="1:14" ht="24" customHeight="1" x14ac:dyDescent="0.25">
      <c r="A24" s="116" t="s">
        <v>27</v>
      </c>
      <c r="B24" s="63" t="e">
        <f>VLOOKUP(B23,'Look up'!A23:B27,2,FALSE)</f>
        <v>#N/A</v>
      </c>
      <c r="C24" s="116" t="s">
        <v>135</v>
      </c>
      <c r="D24" s="118" t="str">
        <f>IF(COUNTBLANK(D14:D22)&gt;7, "Complete Likelihood Assessment", "")</f>
        <v>Complete Likelihood Assessment</v>
      </c>
      <c r="E24" s="70" t="e">
        <f>VLOOKUP(E25,'Look up'!E16:F19,2,FALSE)</f>
        <v>#N/A</v>
      </c>
      <c r="H24" s="109" t="s">
        <v>215</v>
      </c>
      <c r="I24" s="109"/>
      <c r="J24" s="109"/>
      <c r="K24" s="109"/>
      <c r="L24" s="109"/>
      <c r="M24" s="109">
        <f>VLOOKUP(B22,'3 Consequence'!J4:K24,2,FALSE)</f>
        <v>0</v>
      </c>
      <c r="N24" s="109"/>
    </row>
    <row r="25" spans="1:14" ht="15.6" customHeight="1" x14ac:dyDescent="0.25">
      <c r="A25" s="65" t="s">
        <v>133</v>
      </c>
      <c r="B25" s="66" t="e">
        <f>IF(B24=5,4,B24)</f>
        <v>#N/A</v>
      </c>
      <c r="C25" s="67" t="s">
        <v>132</v>
      </c>
      <c r="D25" s="68"/>
      <c r="E25" s="69">
        <f>IF(D23&gt;7,0,IF(E23&lt;'Look up'!C17,'Look up'!E16, IF(E23&lt;'Look up'!C18,'Look up'!E17,IF(E23&lt;'Look up'!C19,'Look up'!E18,'Look up'!E19))))</f>
        <v>0</v>
      </c>
      <c r="H25" s="109" t="s">
        <v>216</v>
      </c>
      <c r="I25" s="109"/>
      <c r="J25" s="109"/>
      <c r="K25" s="109"/>
      <c r="L25" s="109"/>
      <c r="M25" s="109">
        <f>IF(M24=B21, 1, 0)</f>
        <v>1</v>
      </c>
      <c r="N25" s="109"/>
    </row>
    <row r="26" spans="1:14" ht="21.6" customHeight="1" x14ac:dyDescent="0.25">
      <c r="A26" s="152" t="s">
        <v>239</v>
      </c>
      <c r="B26" s="152"/>
      <c r="C26" s="152"/>
      <c r="D26" s="152"/>
      <c r="E26" s="152"/>
      <c r="H26" s="109"/>
      <c r="I26" s="109"/>
      <c r="J26" s="109"/>
      <c r="K26" s="109"/>
      <c r="L26" s="109"/>
      <c r="M26" s="109"/>
      <c r="N26" s="109"/>
    </row>
    <row r="27" spans="1:14" ht="28.15" customHeight="1" thickBot="1" x14ac:dyDescent="0.3">
      <c r="A27" s="116" t="s">
        <v>17</v>
      </c>
      <c r="B27" s="52" t="e">
        <f>VLOOKUP(B25,'Look up'!B41:F45, MATCH(Template!E25,'Look up'!B41:F41,0),FALSE)</f>
        <v>#N/A</v>
      </c>
      <c r="C27" s="59" t="s">
        <v>227</v>
      </c>
      <c r="D27" s="153" t="e">
        <f>VLOOKUP(B27,'Look up'!A35:B38,2,FALSE)</f>
        <v>#N/A</v>
      </c>
      <c r="E27" s="154"/>
      <c r="H27" s="109"/>
      <c r="I27" s="109"/>
      <c r="J27" s="109">
        <f>IF(M25= "#N/A",1,0)</f>
        <v>0</v>
      </c>
      <c r="K27" s="109"/>
      <c r="L27" s="109"/>
      <c r="M27" s="109"/>
      <c r="N27" s="109"/>
    </row>
    <row r="28" spans="1:14" ht="147.6" customHeight="1" x14ac:dyDescent="0.25">
      <c r="A28" s="141" t="s">
        <v>233</v>
      </c>
      <c r="B28" s="142"/>
      <c r="C28" s="155" t="e">
        <f>IF(B13="Feasible","Remove Hazard",IF(B14="Feasible","Realign",IF(B15="Feasible","Reconfigure",IF(B16="","Justify why not elimination options not feasible",CONCATENATE(F14,F15,F16,F17,F18,F19,F20,F21,VLOOKUP(B27,'Look up'!A35:C38,3,FALSE))))))</f>
        <v>#N/A</v>
      </c>
      <c r="D28" s="155"/>
      <c r="E28" s="155"/>
      <c r="H28" s="109"/>
      <c r="I28" s="109"/>
      <c r="J28" s="109"/>
      <c r="K28" s="109"/>
      <c r="L28" s="109"/>
      <c r="M28" s="109"/>
      <c r="N28" s="109"/>
    </row>
    <row r="29" spans="1:14" ht="46.9" customHeight="1" x14ac:dyDescent="0.25">
      <c r="A29" s="137" t="s">
        <v>186</v>
      </c>
      <c r="B29" s="138"/>
      <c r="C29" s="129"/>
      <c r="D29" s="129"/>
      <c r="E29" s="129"/>
      <c r="J29" s="107"/>
    </row>
    <row r="30" spans="1:14" ht="25.9" customHeight="1" x14ac:dyDescent="0.25">
      <c r="A30" s="137" t="s">
        <v>234</v>
      </c>
      <c r="B30" s="138"/>
      <c r="C30" s="129"/>
      <c r="D30" s="129"/>
      <c r="E30" s="129"/>
    </row>
    <row r="31" spans="1:14" ht="48.6" customHeight="1" x14ac:dyDescent="0.25">
      <c r="A31" s="137" t="s">
        <v>185</v>
      </c>
      <c r="B31" s="138"/>
      <c r="C31" s="149"/>
      <c r="D31" s="150"/>
      <c r="E31" s="151"/>
    </row>
    <row r="32" spans="1:14" ht="37.9" customHeight="1" x14ac:dyDescent="0.25">
      <c r="A32" s="137" t="s">
        <v>166</v>
      </c>
      <c r="B32" s="138"/>
      <c r="C32" s="129"/>
      <c r="D32" s="129"/>
      <c r="E32" s="129"/>
    </row>
    <row r="33" spans="1:5" ht="31.9" customHeight="1" x14ac:dyDescent="0.25">
      <c r="A33" s="137" t="s">
        <v>165</v>
      </c>
      <c r="B33" s="138"/>
      <c r="C33" s="129"/>
      <c r="D33" s="129"/>
      <c r="E33" s="129"/>
    </row>
    <row r="34" spans="1:5" ht="31.9" customHeight="1" x14ac:dyDescent="0.25">
      <c r="A34" s="139" t="s">
        <v>226</v>
      </c>
      <c r="B34" s="140"/>
      <c r="C34" s="143"/>
      <c r="D34" s="144"/>
      <c r="E34" s="145"/>
    </row>
    <row r="35" spans="1:5" ht="21.6" customHeight="1" x14ac:dyDescent="0.25">
      <c r="A35" s="141"/>
      <c r="B35" s="142"/>
      <c r="C35" s="146"/>
      <c r="D35" s="147"/>
      <c r="E35" s="148"/>
    </row>
  </sheetData>
  <dataConsolidate/>
  <mergeCells count="28">
    <mergeCell ref="A33:B33"/>
    <mergeCell ref="C33:E33"/>
    <mergeCell ref="A34:B35"/>
    <mergeCell ref="C34:E35"/>
    <mergeCell ref="A1:E2"/>
    <mergeCell ref="A30:B30"/>
    <mergeCell ref="C30:E30"/>
    <mergeCell ref="A31:B31"/>
    <mergeCell ref="C31:E31"/>
    <mergeCell ref="A32:B32"/>
    <mergeCell ref="C32:E32"/>
    <mergeCell ref="A26:E26"/>
    <mergeCell ref="D27:E27"/>
    <mergeCell ref="A28:B28"/>
    <mergeCell ref="C28:E28"/>
    <mergeCell ref="A29:B29"/>
    <mergeCell ref="C29:E29"/>
    <mergeCell ref="A12:B12"/>
    <mergeCell ref="C12:E12"/>
    <mergeCell ref="A16:A19"/>
    <mergeCell ref="B16:B19"/>
    <mergeCell ref="A20:B20"/>
    <mergeCell ref="A4:E4"/>
    <mergeCell ref="C5:E11"/>
    <mergeCell ref="A6:A7"/>
    <mergeCell ref="B6:B7"/>
    <mergeCell ref="A8:A10"/>
    <mergeCell ref="B8:B10"/>
  </mergeCells>
  <conditionalFormatting sqref="E25">
    <cfRule type="cellIs" dxfId="29" priority="27" operator="equal">
      <formula>3</formula>
    </cfRule>
    <cfRule type="cellIs" dxfId="28" priority="28" operator="equal">
      <formula>4</formula>
    </cfRule>
    <cfRule type="cellIs" dxfId="27" priority="29" operator="equal">
      <formula>1</formula>
    </cfRule>
    <cfRule type="cellIs" dxfId="26" priority="30" operator="equal">
      <formula>2</formula>
    </cfRule>
  </conditionalFormatting>
  <conditionalFormatting sqref="E26:E27 B25:B27">
    <cfRule type="cellIs" dxfId="25" priority="23" operator="equal">
      <formula>4</formula>
    </cfRule>
    <cfRule type="cellIs" dxfId="24" priority="24" operator="equal">
      <formula>3</formula>
    </cfRule>
    <cfRule type="cellIs" dxfId="23" priority="25" operator="equal">
      <formula>2</formula>
    </cfRule>
    <cfRule type="cellIs" dxfId="22" priority="26" operator="equal">
      <formula>1</formula>
    </cfRule>
  </conditionalFormatting>
  <conditionalFormatting sqref="B24">
    <cfRule type="cellIs" dxfId="21" priority="18" operator="equal">
      <formula>5</formula>
    </cfRule>
    <cfRule type="cellIs" dxfId="20" priority="19" operator="equal">
      <formula>4</formula>
    </cfRule>
    <cfRule type="cellIs" dxfId="19" priority="20" operator="equal">
      <formula>3</formula>
    </cfRule>
    <cfRule type="cellIs" dxfId="18" priority="21" operator="equal">
      <formula>2</formula>
    </cfRule>
    <cfRule type="cellIs" dxfId="17" priority="22" operator="equal">
      <formula>1</formula>
    </cfRule>
  </conditionalFormatting>
  <conditionalFormatting sqref="E24">
    <cfRule type="cellIs" dxfId="16" priority="14" operator="equal">
      <formula>"High"</formula>
    </cfRule>
    <cfRule type="cellIs" dxfId="15" priority="15" operator="equal">
      <formula>"Low"</formula>
    </cfRule>
    <cfRule type="cellIs" dxfId="14" priority="16" operator="equal">
      <formula>"Reduced"</formula>
    </cfRule>
    <cfRule type="cellIs" dxfId="13" priority="17" operator="equal">
      <formula>"Moderate"</formula>
    </cfRule>
  </conditionalFormatting>
  <conditionalFormatting sqref="D27:E27">
    <cfRule type="containsText" dxfId="12" priority="9" operator="containsText" text="3.6-3.8">
      <formula>NOT(ISERROR(SEARCH("3.6-3.8",D27)))</formula>
    </cfRule>
  </conditionalFormatting>
  <conditionalFormatting sqref="B23">
    <cfRule type="containsText" dxfId="11" priority="4" operator="containsText" text="Minor">
      <formula>NOT(ISERROR(SEARCH("Minor",B23)))</formula>
    </cfRule>
    <cfRule type="containsText" dxfId="10" priority="5" operator="containsText" text="Insignificant">
      <formula>NOT(ISERROR(SEARCH("Insignificant",B23)))</formula>
    </cfRule>
    <cfRule type="containsText" dxfId="9" priority="6" operator="containsText" text="Moderate">
      <formula>NOT(ISERROR(SEARCH("Moderate",B23)))</formula>
    </cfRule>
    <cfRule type="containsText" dxfId="8" priority="7" operator="containsText" text="Severe">
      <formula>NOT(ISERROR(SEARCH("Severe",B23)))</formula>
    </cfRule>
    <cfRule type="containsText" dxfId="7" priority="8" operator="containsText" text="Major">
      <formula>NOT(ISERROR(SEARCH("Major",B23)))</formula>
    </cfRule>
  </conditionalFormatting>
  <conditionalFormatting sqref="A22">
    <cfRule type="containsText" dxfId="6" priority="3" operator="containsText" text="update">
      <formula>NOT(ISERROR(SEARCH("update",A22)))</formula>
    </cfRule>
  </conditionalFormatting>
  <conditionalFormatting sqref="J29">
    <cfRule type="containsText" dxfId="5" priority="2" operator="containsText" text="update">
      <formula>NOT(ISERROR(SEARCH("update",J29)))</formula>
    </cfRule>
  </conditionalFormatting>
  <conditionalFormatting sqref="D24">
    <cfRule type="containsText" dxfId="4" priority="1" operator="containsText" text="Complete">
      <formula>NOT(ISERROR(SEARCH("Complete",D24)))</formula>
    </cfRule>
  </conditionalFormatting>
  <dataValidations xWindow="922" yWindow="675" count="1">
    <dataValidation type="list" allowBlank="1" showInputMessage="1" showErrorMessage="1" promptTitle="Select from drop down" sqref="B22">
      <formula1>INDIRECT($M$23)</formula1>
    </dataValidation>
  </dataValidations>
  <pageMargins left="0.23622047244094491" right="0.23622047244094491" top="0.74803149606299213" bottom="0.74803149606299213" header="0.31496062992125984" footer="0.31496062992125984"/>
  <pageSetup paperSize="9" scale="91" orientation="portrait" r:id="rId1"/>
  <legacyDrawing r:id="rId2"/>
  <extLst>
    <ext xmlns:x14="http://schemas.microsoft.com/office/spreadsheetml/2009/9/main" uri="{78C0D931-6437-407d-A8EE-F0AAD7539E65}">
      <x14:conditionalFormattings>
        <x14:conditionalFormatting xmlns:xm="http://schemas.microsoft.com/office/excel/2006/main">
          <x14:cfRule type="containsText" priority="10" operator="containsText" id="{C946EBBE-091A-4D83-B413-AC280A59D5DE}">
            <xm:f>NOT(ISERROR(SEARCH('Look up'!$B$38,D27)))</xm:f>
            <xm:f>'Look up'!$B$38</xm:f>
            <x14:dxf>
              <fill>
                <patternFill>
                  <bgColor rgb="FFFF0000"/>
                </patternFill>
              </fill>
            </x14:dxf>
          </x14:cfRule>
          <x14:cfRule type="containsText" priority="11" operator="containsText" id="{9DA5A12F-D203-41F4-97C5-622FB4A9ED54}">
            <xm:f>NOT(ISERROR(SEARCH('Look up'!$B$35,D27)))</xm:f>
            <xm:f>'Look up'!$B$35</xm:f>
            <x14:dxf>
              <fill>
                <patternFill>
                  <bgColor rgb="FF92D050"/>
                </patternFill>
              </fill>
            </x14:dxf>
          </x14:cfRule>
          <x14:cfRule type="containsText" priority="12" operator="containsText" id="{B43E9C38-F953-415B-BFDB-DCFFE5C25A6C}">
            <xm:f>NOT(ISERROR(SEARCH('Look up'!$B$36,D27)))</xm:f>
            <xm:f>'Look up'!$B$36</xm:f>
            <x14:dxf>
              <fill>
                <patternFill>
                  <bgColor rgb="FFFFFF00"/>
                </patternFill>
              </fill>
            </x14:dxf>
          </x14:cfRule>
          <x14:cfRule type="containsText" priority="13" operator="containsText" id="{FC44B5FF-BF09-49CE-90E0-D050F8D1F095}">
            <xm:f>NOT(ISERROR(SEARCH('Look up'!$B$35,D27)))</xm:f>
            <xm:f>'Look up'!$B$35</xm:f>
            <x14:dxf>
              <fill>
                <patternFill>
                  <bgColor rgb="FFFFFF00"/>
                </patternFill>
              </fill>
            </x14:dxf>
          </x14:cfRule>
          <xm:sqref>D27:E27</xm:sqref>
        </x14:conditionalFormatting>
      </x14:conditionalFormattings>
    </ext>
    <ext xmlns:x14="http://schemas.microsoft.com/office/spreadsheetml/2009/9/main" uri="{CCE6A557-97BC-4b89-ADB6-D9C93CAAB3DF}">
      <x14:dataValidations xmlns:xm="http://schemas.microsoft.com/office/excel/2006/main" xWindow="922" yWindow="675" count="11">
        <x14:dataValidation type="list" allowBlank="1" showInputMessage="1" showErrorMessage="1">
          <x14:formula1>
            <xm:f>'Look up'!$C$99:$C$100</xm:f>
          </x14:formula1>
          <xm:sqref>D22</xm:sqref>
        </x14:dataValidation>
        <x14:dataValidation type="list" allowBlank="1" showInputMessage="1" showErrorMessage="1">
          <x14:formula1>
            <xm:f>'Look up'!$C$91:$C$93</xm:f>
          </x14:formula1>
          <xm:sqref>D20</xm:sqref>
        </x14:dataValidation>
        <x14:dataValidation type="list" allowBlank="1" showInputMessage="1" showErrorMessage="1">
          <x14:formula1>
            <xm:f>'Look up'!$C$86:$C$89</xm:f>
          </x14:formula1>
          <xm:sqref>D19</xm:sqref>
        </x14:dataValidation>
        <x14:dataValidation type="list" allowBlank="1" showInputMessage="1" showErrorMessage="1">
          <x14:formula1>
            <xm:f>'Look up'!$C$81:$C$84</xm:f>
          </x14:formula1>
          <xm:sqref>D18</xm:sqref>
        </x14:dataValidation>
        <x14:dataValidation type="list" allowBlank="1" showInputMessage="1" showErrorMessage="1">
          <x14:formula1>
            <xm:f>'Look up'!$C$77:$C$79</xm:f>
          </x14:formula1>
          <xm:sqref>D17</xm:sqref>
        </x14:dataValidation>
        <x14:dataValidation type="list" allowBlank="1" showInputMessage="1" showErrorMessage="1">
          <x14:formula1>
            <xm:f>'Look up'!$C$71:$C$74</xm:f>
          </x14:formula1>
          <xm:sqref>D16</xm:sqref>
        </x14:dataValidation>
        <x14:dataValidation type="list" allowBlank="1" showInputMessage="1" showErrorMessage="1">
          <x14:formula1>
            <xm:f>'Look up'!$C$66:$C$69</xm:f>
          </x14:formula1>
          <xm:sqref>D15</xm:sqref>
        </x14:dataValidation>
        <x14:dataValidation type="list" allowBlank="1" showInputMessage="1" showErrorMessage="1">
          <x14:formula1>
            <xm:f>'Look up'!$C$61:$C$64</xm:f>
          </x14:formula1>
          <xm:sqref>D14</xm:sqref>
        </x14:dataValidation>
        <x14:dataValidation type="list" allowBlank="1" showInputMessage="1" showErrorMessage="1">
          <x14:formula1>
            <xm:f>'Look up'!$A$31:$A$32</xm:f>
          </x14:formula1>
          <xm:sqref>B13:B15</xm:sqref>
        </x14:dataValidation>
        <x14:dataValidation type="list" allowBlank="1" showInputMessage="1" showErrorMessage="1" promptTitle="Calculate conditions" prompt="1. Input hazard type._x000a_2. Input conditions of interaction._x000a_3. Risk assessment result displayed.">
          <x14:formula1>
            <xm:f>'Look up'!$B$106:$B$112</xm:f>
          </x14:formula1>
          <xm:sqref>B21</xm:sqref>
        </x14:dataValidation>
        <x14:dataValidation type="list" allowBlank="1" showInputMessage="1" showErrorMessage="1">
          <x14:formula1>
            <xm:f>'Look up'!$C$94:$C$97</xm:f>
          </x14:formula1>
          <xm:sqref>D21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8"/>
  <sheetViews>
    <sheetView tabSelected="1" topLeftCell="A27" workbookViewId="0">
      <selection sqref="A1:E2"/>
    </sheetView>
  </sheetViews>
  <sheetFormatPr defaultRowHeight="15" x14ac:dyDescent="0.25"/>
  <cols>
    <col min="1" max="1" width="20.140625" customWidth="1"/>
    <col min="2" max="2" width="22.42578125" customWidth="1"/>
    <col min="3" max="3" width="25.7109375" customWidth="1"/>
    <col min="4" max="4" width="11.7109375" customWidth="1"/>
    <col min="5" max="5" width="13" customWidth="1"/>
    <col min="6" max="6" width="13.85546875" customWidth="1"/>
    <col min="7" max="7" width="17.28515625" customWidth="1"/>
    <col min="8" max="9" width="0" hidden="1" customWidth="1"/>
    <col min="10" max="10" width="24.5703125" hidden="1" customWidth="1"/>
    <col min="11" max="11" width="22.5703125" hidden="1" customWidth="1"/>
    <col min="12" max="13" width="0" hidden="1" customWidth="1"/>
  </cols>
  <sheetData>
    <row r="1" spans="1:11" s="122" customFormat="1" ht="18.75" x14ac:dyDescent="0.3">
      <c r="A1" s="122" t="s">
        <v>244</v>
      </c>
    </row>
    <row r="2" spans="1:11" ht="15.75" thickBot="1" x14ac:dyDescent="0.3"/>
    <row r="3" spans="1:11" ht="24.75" thickBot="1" x14ac:dyDescent="0.3">
      <c r="A3" s="4" t="s">
        <v>41</v>
      </c>
      <c r="B3" s="5" t="s">
        <v>42</v>
      </c>
      <c r="C3" s="5" t="s">
        <v>43</v>
      </c>
      <c r="D3" s="5" t="s">
        <v>44</v>
      </c>
      <c r="E3" s="5" t="s">
        <v>45</v>
      </c>
      <c r="F3" s="5" t="s">
        <v>27</v>
      </c>
    </row>
    <row r="4" spans="1:11" ht="15.75" thickBot="1" x14ac:dyDescent="0.3">
      <c r="A4" s="165" t="s">
        <v>187</v>
      </c>
      <c r="B4" s="114" t="s">
        <v>195</v>
      </c>
      <c r="C4" s="6" t="s">
        <v>46</v>
      </c>
      <c r="D4" s="6" t="s">
        <v>47</v>
      </c>
      <c r="E4" s="7" t="s">
        <v>22</v>
      </c>
      <c r="F4" s="8">
        <v>1</v>
      </c>
      <c r="J4" s="106" t="s">
        <v>46</v>
      </c>
      <c r="K4" s="106" t="s">
        <v>195</v>
      </c>
    </row>
    <row r="5" spans="1:11" ht="15.75" thickBot="1" x14ac:dyDescent="0.3">
      <c r="A5" s="166"/>
      <c r="B5" s="73"/>
      <c r="C5" s="6" t="s">
        <v>48</v>
      </c>
      <c r="D5" s="6" t="s">
        <v>49</v>
      </c>
      <c r="E5" s="9" t="s">
        <v>24</v>
      </c>
      <c r="F5" s="10">
        <v>2</v>
      </c>
      <c r="H5" t="s">
        <v>190</v>
      </c>
      <c r="J5" s="106" t="s">
        <v>48</v>
      </c>
      <c r="K5" s="106" t="s">
        <v>195</v>
      </c>
    </row>
    <row r="6" spans="1:11" ht="16.149999999999999" customHeight="1" thickBot="1" x14ac:dyDescent="0.3">
      <c r="A6" s="166"/>
      <c r="B6" s="73"/>
      <c r="C6" s="6" t="s">
        <v>205</v>
      </c>
      <c r="D6" s="6" t="s">
        <v>49</v>
      </c>
      <c r="E6" s="11" t="s">
        <v>19</v>
      </c>
      <c r="F6" s="12">
        <v>3</v>
      </c>
      <c r="H6" t="s">
        <v>191</v>
      </c>
      <c r="J6" s="106" t="s">
        <v>205</v>
      </c>
      <c r="K6" s="106" t="s">
        <v>195</v>
      </c>
    </row>
    <row r="7" spans="1:11" ht="15.75" thickBot="1" x14ac:dyDescent="0.3">
      <c r="A7" s="166"/>
      <c r="B7" s="73"/>
      <c r="C7" s="6" t="s">
        <v>50</v>
      </c>
      <c r="D7" s="6" t="s">
        <v>49</v>
      </c>
      <c r="E7" s="13" t="s">
        <v>23</v>
      </c>
      <c r="F7" s="14">
        <v>4</v>
      </c>
      <c r="H7" t="s">
        <v>192</v>
      </c>
      <c r="J7" s="106" t="s">
        <v>50</v>
      </c>
      <c r="K7" s="106" t="s">
        <v>195</v>
      </c>
    </row>
    <row r="8" spans="1:11" ht="15.75" thickBot="1" x14ac:dyDescent="0.3">
      <c r="A8" s="167"/>
      <c r="B8" s="74"/>
      <c r="C8" s="6" t="s">
        <v>51</v>
      </c>
      <c r="D8" s="6" t="s">
        <v>49</v>
      </c>
      <c r="E8" s="13" t="s">
        <v>25</v>
      </c>
      <c r="F8" s="14">
        <v>5</v>
      </c>
      <c r="H8" t="s">
        <v>193</v>
      </c>
      <c r="J8" s="106" t="s">
        <v>51</v>
      </c>
      <c r="K8" s="106" t="s">
        <v>195</v>
      </c>
    </row>
    <row r="9" spans="1:11" ht="15.75" thickBot="1" x14ac:dyDescent="0.3">
      <c r="A9" s="160" t="s">
        <v>209</v>
      </c>
      <c r="B9" s="72" t="s">
        <v>207</v>
      </c>
      <c r="C9" s="6" t="s">
        <v>212</v>
      </c>
      <c r="D9" s="6" t="s">
        <v>52</v>
      </c>
      <c r="E9" s="7" t="s">
        <v>22</v>
      </c>
      <c r="F9" s="8">
        <v>1</v>
      </c>
      <c r="H9" t="s">
        <v>196</v>
      </c>
      <c r="J9" s="106" t="s">
        <v>212</v>
      </c>
      <c r="K9" s="106" t="s">
        <v>207</v>
      </c>
    </row>
    <row r="10" spans="1:11" ht="15.75" thickBot="1" x14ac:dyDescent="0.3">
      <c r="A10" s="161"/>
      <c r="B10" s="74"/>
      <c r="C10" s="6" t="s">
        <v>211</v>
      </c>
      <c r="D10" s="6" t="s">
        <v>49</v>
      </c>
      <c r="E10" s="11" t="s">
        <v>19</v>
      </c>
      <c r="F10" s="12">
        <v>3</v>
      </c>
      <c r="H10" t="s">
        <v>197</v>
      </c>
      <c r="J10" s="106" t="s">
        <v>211</v>
      </c>
      <c r="K10" s="106" t="s">
        <v>207</v>
      </c>
    </row>
    <row r="11" spans="1:11" ht="15.75" thickBot="1" x14ac:dyDescent="0.3">
      <c r="A11" s="161"/>
      <c r="B11" s="72" t="s">
        <v>208</v>
      </c>
      <c r="C11" s="6" t="s">
        <v>213</v>
      </c>
      <c r="D11" s="6" t="s">
        <v>53</v>
      </c>
      <c r="E11" s="7" t="s">
        <v>22</v>
      </c>
      <c r="F11" s="8">
        <v>1</v>
      </c>
      <c r="H11" t="s">
        <v>194</v>
      </c>
      <c r="J11" s="106" t="s">
        <v>213</v>
      </c>
      <c r="K11" s="106" t="s">
        <v>208</v>
      </c>
    </row>
    <row r="12" spans="1:11" ht="15.75" thickBot="1" x14ac:dyDescent="0.3">
      <c r="A12" s="168"/>
      <c r="B12" s="74"/>
      <c r="C12" s="6" t="s">
        <v>214</v>
      </c>
      <c r="D12" s="6" t="s">
        <v>53</v>
      </c>
      <c r="E12" s="9" t="s">
        <v>24</v>
      </c>
      <c r="F12" s="10">
        <v>2</v>
      </c>
      <c r="J12" s="106" t="s">
        <v>214</v>
      </c>
      <c r="K12" s="106" t="s">
        <v>208</v>
      </c>
    </row>
    <row r="13" spans="1:11" ht="15.75" thickBot="1" x14ac:dyDescent="0.3">
      <c r="A13" s="169" t="s">
        <v>54</v>
      </c>
      <c r="B13" s="72" t="s">
        <v>55</v>
      </c>
      <c r="C13" s="6" t="s">
        <v>198</v>
      </c>
      <c r="D13" s="6" t="s">
        <v>47</v>
      </c>
      <c r="E13" s="7" t="s">
        <v>22</v>
      </c>
      <c r="F13" s="8">
        <v>1</v>
      </c>
      <c r="J13" s="106" t="s">
        <v>198</v>
      </c>
      <c r="K13" s="106" t="s">
        <v>55</v>
      </c>
    </row>
    <row r="14" spans="1:11" ht="15.75" thickBot="1" x14ac:dyDescent="0.3">
      <c r="A14" s="170"/>
      <c r="B14" s="73"/>
      <c r="C14" s="6" t="s">
        <v>199</v>
      </c>
      <c r="D14" s="6" t="s">
        <v>47</v>
      </c>
      <c r="E14" s="9" t="s">
        <v>24</v>
      </c>
      <c r="F14" s="10">
        <v>2</v>
      </c>
      <c r="J14" s="106" t="s">
        <v>199</v>
      </c>
      <c r="K14" s="106" t="str">
        <f>K13</f>
        <v xml:space="preserve">Grassed Batter 1:3 to 1:1 </v>
      </c>
    </row>
    <row r="15" spans="1:11" ht="15.75" thickBot="1" x14ac:dyDescent="0.3">
      <c r="A15" s="170"/>
      <c r="B15" s="74"/>
      <c r="C15" s="6" t="s">
        <v>200</v>
      </c>
      <c r="D15" s="6" t="s">
        <v>47</v>
      </c>
      <c r="E15" s="11" t="s">
        <v>19</v>
      </c>
      <c r="F15" s="12">
        <v>3</v>
      </c>
      <c r="J15" s="106" t="s">
        <v>200</v>
      </c>
      <c r="K15" s="106" t="str">
        <f>K14</f>
        <v xml:space="preserve">Grassed Batter 1:3 to 1:1 </v>
      </c>
    </row>
    <row r="16" spans="1:11" ht="15.75" thickBot="1" x14ac:dyDescent="0.3">
      <c r="A16" s="170"/>
      <c r="B16" s="72" t="s">
        <v>56</v>
      </c>
      <c r="C16" s="6" t="s">
        <v>201</v>
      </c>
      <c r="D16" s="6" t="s">
        <v>49</v>
      </c>
      <c r="E16" s="9" t="s">
        <v>24</v>
      </c>
      <c r="F16" s="10">
        <v>2</v>
      </c>
      <c r="J16" s="106" t="s">
        <v>201</v>
      </c>
      <c r="K16" s="106" t="s">
        <v>56</v>
      </c>
    </row>
    <row r="17" spans="1:11" ht="15.75" thickBot="1" x14ac:dyDescent="0.3">
      <c r="A17" s="170"/>
      <c r="B17" s="74"/>
      <c r="C17" s="6" t="s">
        <v>202</v>
      </c>
      <c r="D17" s="6" t="s">
        <v>49</v>
      </c>
      <c r="E17" s="11" t="s">
        <v>19</v>
      </c>
      <c r="F17" s="12">
        <v>3</v>
      </c>
      <c r="J17" s="106" t="s">
        <v>202</v>
      </c>
      <c r="K17" s="106" t="s">
        <v>56</v>
      </c>
    </row>
    <row r="18" spans="1:11" ht="15.75" thickBot="1" x14ac:dyDescent="0.3">
      <c r="A18" s="170"/>
      <c r="B18" s="72" t="s">
        <v>57</v>
      </c>
      <c r="C18" s="6" t="s">
        <v>203</v>
      </c>
      <c r="D18" s="6" t="s">
        <v>49</v>
      </c>
      <c r="E18" s="11" t="s">
        <v>19</v>
      </c>
      <c r="F18" s="12">
        <v>3</v>
      </c>
      <c r="J18" s="106" t="s">
        <v>203</v>
      </c>
      <c r="K18" s="106" t="s">
        <v>57</v>
      </c>
    </row>
    <row r="19" spans="1:11" ht="15.75" thickBot="1" x14ac:dyDescent="0.3">
      <c r="A19" s="171"/>
      <c r="B19" s="74"/>
      <c r="C19" s="6" t="s">
        <v>204</v>
      </c>
      <c r="D19" s="6" t="s">
        <v>47</v>
      </c>
      <c r="E19" s="13" t="s">
        <v>23</v>
      </c>
      <c r="F19" s="14">
        <v>4</v>
      </c>
      <c r="J19" s="106" t="s">
        <v>204</v>
      </c>
      <c r="K19" s="106" t="s">
        <v>57</v>
      </c>
    </row>
    <row r="20" spans="1:11" ht="15.75" thickBot="1" x14ac:dyDescent="0.3">
      <c r="A20" s="160" t="s">
        <v>173</v>
      </c>
      <c r="B20" s="72" t="s">
        <v>179</v>
      </c>
      <c r="C20" s="15" t="s">
        <v>170</v>
      </c>
      <c r="D20" s="6" t="s">
        <v>58</v>
      </c>
      <c r="E20" s="9" t="s">
        <v>24</v>
      </c>
      <c r="F20" s="16">
        <v>2</v>
      </c>
      <c r="J20" s="106" t="s">
        <v>170</v>
      </c>
      <c r="K20" s="106" t="s">
        <v>179</v>
      </c>
    </row>
    <row r="21" spans="1:11" ht="15.75" thickBot="1" x14ac:dyDescent="0.3">
      <c r="A21" s="161"/>
      <c r="B21" s="73"/>
      <c r="C21" s="15" t="s">
        <v>171</v>
      </c>
      <c r="D21" s="6" t="s">
        <v>58</v>
      </c>
      <c r="E21" s="11" t="s">
        <v>19</v>
      </c>
      <c r="F21" s="12">
        <v>3</v>
      </c>
      <c r="J21" s="106" t="s">
        <v>171</v>
      </c>
      <c r="K21" s="106" t="s">
        <v>179</v>
      </c>
    </row>
    <row r="22" spans="1:11" ht="15.75" thickBot="1" x14ac:dyDescent="0.3">
      <c r="A22" s="161"/>
      <c r="B22" s="73"/>
      <c r="C22" s="15" t="s">
        <v>172</v>
      </c>
      <c r="D22" s="6" t="s">
        <v>58</v>
      </c>
      <c r="E22" s="13" t="s">
        <v>23</v>
      </c>
      <c r="F22" s="14">
        <v>4</v>
      </c>
      <c r="J22" s="106" t="s">
        <v>172</v>
      </c>
      <c r="K22" s="106" t="s">
        <v>179</v>
      </c>
    </row>
    <row r="23" spans="1:11" ht="15.75" thickBot="1" x14ac:dyDescent="0.3">
      <c r="A23" s="162"/>
      <c r="B23" s="87"/>
      <c r="C23" s="15" t="s">
        <v>59</v>
      </c>
      <c r="D23" s="6" t="s">
        <v>58</v>
      </c>
      <c r="E23" s="13" t="s">
        <v>25</v>
      </c>
      <c r="F23" s="14">
        <v>5</v>
      </c>
      <c r="J23" s="106" t="s">
        <v>59</v>
      </c>
      <c r="K23" s="106" t="s">
        <v>179</v>
      </c>
    </row>
    <row r="24" spans="1:11" x14ac:dyDescent="0.25">
      <c r="A24" s="89"/>
      <c r="B24" s="90"/>
      <c r="C24" s="90">
        <v>0</v>
      </c>
      <c r="D24" s="90"/>
      <c r="E24" s="91">
        <v>0</v>
      </c>
      <c r="F24" s="92">
        <v>0</v>
      </c>
      <c r="J24">
        <v>0</v>
      </c>
      <c r="K24">
        <v>0</v>
      </c>
    </row>
    <row r="25" spans="1:11" x14ac:dyDescent="0.25">
      <c r="A25" s="163" t="s">
        <v>60</v>
      </c>
      <c r="B25" s="164"/>
      <c r="C25" s="164"/>
      <c r="D25" s="164"/>
      <c r="E25" s="164"/>
      <c r="F25" s="164"/>
    </row>
    <row r="26" spans="1:11" x14ac:dyDescent="0.25">
      <c r="A26" s="164" t="s">
        <v>210</v>
      </c>
      <c r="B26" s="164"/>
      <c r="C26" s="164"/>
      <c r="D26" s="164"/>
      <c r="E26" s="164"/>
      <c r="F26" s="164"/>
    </row>
    <row r="27" spans="1:11" ht="14.45" customHeight="1" x14ac:dyDescent="0.25"/>
    <row r="28" spans="1:11" s="33" customFormat="1" ht="12" x14ac:dyDescent="0.2">
      <c r="A28" s="75" t="s">
        <v>159</v>
      </c>
    </row>
    <row r="29" spans="1:11" s="33" customFormat="1" ht="42" customHeight="1" x14ac:dyDescent="0.2">
      <c r="A29" s="157" t="s">
        <v>160</v>
      </c>
      <c r="B29" s="157"/>
      <c r="C29" s="157"/>
      <c r="D29" s="157"/>
      <c r="E29" s="157"/>
      <c r="F29" s="157"/>
    </row>
    <row r="30" spans="1:11" s="33" customFormat="1" ht="13.5" x14ac:dyDescent="0.2">
      <c r="A30" s="76" t="s">
        <v>161</v>
      </c>
    </row>
    <row r="31" spans="1:11" s="33" customFormat="1" ht="12" x14ac:dyDescent="0.2">
      <c r="A31" s="77" t="s">
        <v>138</v>
      </c>
    </row>
    <row r="32" spans="1:11" s="33" customFormat="1" ht="13.5" x14ac:dyDescent="0.2">
      <c r="A32" s="76" t="s">
        <v>162</v>
      </c>
    </row>
    <row r="33" spans="1:7" s="33" customFormat="1" ht="13.5" x14ac:dyDescent="0.2">
      <c r="A33" s="76" t="s">
        <v>163</v>
      </c>
    </row>
    <row r="34" spans="1:7" s="33" customFormat="1" ht="12" x14ac:dyDescent="0.2">
      <c r="A34" s="76"/>
    </row>
    <row r="35" spans="1:7" s="33" customFormat="1" ht="30" customHeight="1" x14ac:dyDescent="0.2">
      <c r="A35" s="157" t="s">
        <v>164</v>
      </c>
      <c r="B35" s="157"/>
      <c r="C35" s="157"/>
      <c r="D35" s="157"/>
      <c r="E35" s="157"/>
      <c r="F35" s="157"/>
    </row>
    <row r="36" spans="1:7" s="33" customFormat="1" ht="12" x14ac:dyDescent="0.2">
      <c r="A36" s="77"/>
    </row>
    <row r="37" spans="1:7" s="33" customFormat="1" ht="12" x14ac:dyDescent="0.2">
      <c r="A37" s="158" t="s">
        <v>139</v>
      </c>
      <c r="B37" s="158"/>
      <c r="C37" s="158"/>
      <c r="D37" s="158"/>
      <c r="E37" s="158"/>
      <c r="F37" s="158"/>
    </row>
    <row r="38" spans="1:7" s="33" customFormat="1" ht="13.5" x14ac:dyDescent="0.2">
      <c r="A38" s="101" t="s">
        <v>140</v>
      </c>
      <c r="B38" s="100" t="s">
        <v>240</v>
      </c>
      <c r="C38" s="156" t="s">
        <v>141</v>
      </c>
      <c r="D38" s="156"/>
      <c r="E38" s="156"/>
      <c r="F38" s="156"/>
      <c r="G38" s="99"/>
    </row>
    <row r="39" spans="1:7" s="33" customFormat="1" ht="12" x14ac:dyDescent="0.2">
      <c r="A39" s="172" t="s">
        <v>142</v>
      </c>
      <c r="B39" s="173">
        <v>-0.5</v>
      </c>
      <c r="C39" s="156" t="s">
        <v>143</v>
      </c>
      <c r="D39" s="156"/>
      <c r="E39" s="156"/>
      <c r="F39" s="156"/>
    </row>
    <row r="40" spans="1:7" s="33" customFormat="1" ht="12" x14ac:dyDescent="0.2">
      <c r="A40" s="172"/>
      <c r="B40" s="173"/>
      <c r="C40" s="156" t="s">
        <v>144</v>
      </c>
      <c r="D40" s="156"/>
      <c r="E40" s="156"/>
      <c r="F40" s="156"/>
    </row>
    <row r="41" spans="1:7" s="33" customFormat="1" ht="12" x14ac:dyDescent="0.2">
      <c r="A41" s="172"/>
      <c r="B41" s="173"/>
      <c r="C41" s="156" t="s">
        <v>145</v>
      </c>
      <c r="D41" s="156"/>
      <c r="E41" s="156"/>
      <c r="F41" s="156"/>
    </row>
    <row r="42" spans="1:7" s="33" customFormat="1" ht="12" x14ac:dyDescent="0.2">
      <c r="A42" s="172" t="s">
        <v>146</v>
      </c>
      <c r="B42" s="173">
        <v>0</v>
      </c>
      <c r="C42" s="156" t="s">
        <v>147</v>
      </c>
      <c r="D42" s="156"/>
      <c r="E42" s="156"/>
      <c r="F42" s="156"/>
    </row>
    <row r="43" spans="1:7" s="33" customFormat="1" ht="12" x14ac:dyDescent="0.2">
      <c r="A43" s="172"/>
      <c r="B43" s="173"/>
      <c r="C43" s="156" t="s">
        <v>148</v>
      </c>
      <c r="D43" s="156"/>
      <c r="E43" s="156"/>
      <c r="F43" s="156"/>
    </row>
    <row r="44" spans="1:7" s="33" customFormat="1" ht="12" x14ac:dyDescent="0.2">
      <c r="A44" s="172"/>
      <c r="B44" s="173"/>
      <c r="C44" s="156" t="s">
        <v>149</v>
      </c>
      <c r="D44" s="156"/>
      <c r="E44" s="156"/>
      <c r="F44" s="156"/>
    </row>
    <row r="45" spans="1:7" s="33" customFormat="1" ht="12" x14ac:dyDescent="0.2">
      <c r="A45" s="172" t="s">
        <v>150</v>
      </c>
      <c r="B45" s="173">
        <v>0.5</v>
      </c>
      <c r="C45" s="156" t="s">
        <v>151</v>
      </c>
      <c r="D45" s="156"/>
      <c r="E45" s="156"/>
      <c r="F45" s="156"/>
    </row>
    <row r="46" spans="1:7" s="33" customFormat="1" ht="12" x14ac:dyDescent="0.2">
      <c r="A46" s="172"/>
      <c r="B46" s="173"/>
      <c r="C46" s="156" t="s">
        <v>152</v>
      </c>
      <c r="D46" s="156"/>
      <c r="E46" s="156"/>
      <c r="F46" s="156"/>
    </row>
    <row r="47" spans="1:7" s="33" customFormat="1" ht="12" x14ac:dyDescent="0.2">
      <c r="A47" s="78" t="s">
        <v>153</v>
      </c>
      <c r="B47" s="79">
        <v>1</v>
      </c>
      <c r="C47" s="156" t="s">
        <v>154</v>
      </c>
      <c r="D47" s="156"/>
      <c r="E47" s="156"/>
      <c r="F47" s="156"/>
    </row>
    <row r="48" spans="1:7" s="33" customFormat="1" ht="12" x14ac:dyDescent="0.2">
      <c r="A48" s="172" t="s">
        <v>155</v>
      </c>
      <c r="B48" s="173">
        <v>3</v>
      </c>
      <c r="C48" s="156" t="s">
        <v>156</v>
      </c>
      <c r="D48" s="156"/>
      <c r="E48" s="156"/>
      <c r="F48" s="156"/>
    </row>
    <row r="49" spans="1:6" s="33" customFormat="1" ht="12" x14ac:dyDescent="0.2">
      <c r="A49" s="172"/>
      <c r="B49" s="173"/>
      <c r="C49" s="156" t="s">
        <v>157</v>
      </c>
      <c r="D49" s="156"/>
      <c r="E49" s="156"/>
      <c r="F49" s="156"/>
    </row>
    <row r="50" spans="1:6" s="33" customFormat="1" ht="12" x14ac:dyDescent="0.2">
      <c r="A50" s="172"/>
      <c r="B50" s="173"/>
      <c r="C50" s="156" t="s">
        <v>158</v>
      </c>
      <c r="D50" s="156"/>
      <c r="E50" s="156"/>
      <c r="F50" s="156"/>
    </row>
    <row r="51" spans="1:6" s="33" customFormat="1" ht="12" x14ac:dyDescent="0.2">
      <c r="A51" s="77"/>
    </row>
    <row r="53" spans="1:6" x14ac:dyDescent="0.25">
      <c r="A53" s="95" t="s">
        <v>217</v>
      </c>
      <c r="B53" s="95" t="s">
        <v>218</v>
      </c>
      <c r="C53" s="174" t="s">
        <v>219</v>
      </c>
      <c r="D53" s="175"/>
      <c r="E53" s="175"/>
      <c r="F53" s="176"/>
    </row>
    <row r="54" spans="1:6" x14ac:dyDescent="0.25">
      <c r="A54" s="102">
        <v>1</v>
      </c>
      <c r="B54" s="96" t="s">
        <v>22</v>
      </c>
      <c r="C54" s="159" t="s">
        <v>220</v>
      </c>
      <c r="D54" s="159"/>
      <c r="E54" s="159"/>
      <c r="F54" s="159"/>
    </row>
    <row r="55" spans="1:6" x14ac:dyDescent="0.25">
      <c r="A55" s="103">
        <v>2</v>
      </c>
      <c r="B55" s="96" t="s">
        <v>24</v>
      </c>
      <c r="C55" s="159" t="s">
        <v>221</v>
      </c>
      <c r="D55" s="159"/>
      <c r="E55" s="159"/>
      <c r="F55" s="159"/>
    </row>
    <row r="56" spans="1:6" x14ac:dyDescent="0.25">
      <c r="A56" s="104">
        <v>3</v>
      </c>
      <c r="B56" s="96" t="s">
        <v>19</v>
      </c>
      <c r="C56" s="159" t="s">
        <v>222</v>
      </c>
      <c r="D56" s="159"/>
      <c r="E56" s="159"/>
      <c r="F56" s="159"/>
    </row>
    <row r="57" spans="1:6" x14ac:dyDescent="0.25">
      <c r="A57" s="105">
        <v>4</v>
      </c>
      <c r="B57" s="96" t="s">
        <v>23</v>
      </c>
      <c r="C57" s="159" t="s">
        <v>223</v>
      </c>
      <c r="D57" s="159"/>
      <c r="E57" s="159"/>
      <c r="F57" s="159"/>
    </row>
    <row r="58" spans="1:6" x14ac:dyDescent="0.25">
      <c r="A58" s="105">
        <v>5</v>
      </c>
      <c r="B58" s="96" t="s">
        <v>25</v>
      </c>
      <c r="C58" s="159" t="s">
        <v>224</v>
      </c>
      <c r="D58" s="159"/>
      <c r="E58" s="159"/>
      <c r="F58" s="159"/>
    </row>
  </sheetData>
  <dataConsolidate/>
  <mergeCells count="36">
    <mergeCell ref="C53:F53"/>
    <mergeCell ref="C54:F54"/>
    <mergeCell ref="C55:F55"/>
    <mergeCell ref="C56:F56"/>
    <mergeCell ref="C57:F57"/>
    <mergeCell ref="C58:F58"/>
    <mergeCell ref="A20:A23"/>
    <mergeCell ref="A25:F25"/>
    <mergeCell ref="A26:F26"/>
    <mergeCell ref="A4:A8"/>
    <mergeCell ref="A9:A12"/>
    <mergeCell ref="A13:A19"/>
    <mergeCell ref="A48:A50"/>
    <mergeCell ref="B48:B50"/>
    <mergeCell ref="C42:F42"/>
    <mergeCell ref="A39:A41"/>
    <mergeCell ref="B39:B41"/>
    <mergeCell ref="A42:A44"/>
    <mergeCell ref="B42:B44"/>
    <mergeCell ref="A45:A46"/>
    <mergeCell ref="B45:B46"/>
    <mergeCell ref="A29:F29"/>
    <mergeCell ref="A35:F35"/>
    <mergeCell ref="C39:F39"/>
    <mergeCell ref="C40:F40"/>
    <mergeCell ref="C41:F41"/>
    <mergeCell ref="A37:F37"/>
    <mergeCell ref="C48:F48"/>
    <mergeCell ref="C49:F49"/>
    <mergeCell ref="C50:F50"/>
    <mergeCell ref="C38:F38"/>
    <mergeCell ref="C43:F43"/>
    <mergeCell ref="C44:F44"/>
    <mergeCell ref="C45:F45"/>
    <mergeCell ref="C46:F46"/>
    <mergeCell ref="C47:F47"/>
  </mergeCells>
  <pageMargins left="0.7" right="0.7" top="0.75" bottom="0.75" header="0.3" footer="0.3"/>
  <pageSetup paperSize="9" orientation="landscape" r:id="rId1"/>
  <rowBreaks count="1" manualBreakCount="1">
    <brk id="26"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6"/>
  <sheetViews>
    <sheetView tabSelected="1" topLeftCell="A10" workbookViewId="0">
      <selection sqref="A1:E2"/>
    </sheetView>
  </sheetViews>
  <sheetFormatPr defaultRowHeight="15" x14ac:dyDescent="0.25"/>
  <cols>
    <col min="1" max="1" width="15" style="33" customWidth="1"/>
    <col min="2" max="2" width="26.28515625" style="33" customWidth="1"/>
    <col min="3" max="6" width="15.85546875" style="33" customWidth="1"/>
  </cols>
  <sheetData>
    <row r="1" spans="1:6" ht="15.75" x14ac:dyDescent="0.25">
      <c r="A1" s="123" t="s">
        <v>245</v>
      </c>
    </row>
    <row r="2" spans="1:6" ht="15.75" thickBot="1" x14ac:dyDescent="0.3"/>
    <row r="3" spans="1:6" ht="15.75" thickBot="1" x14ac:dyDescent="0.3">
      <c r="A3" s="179" t="s">
        <v>61</v>
      </c>
      <c r="B3" s="179" t="s">
        <v>62</v>
      </c>
      <c r="C3" s="181" t="s">
        <v>63</v>
      </c>
      <c r="D3" s="182"/>
      <c r="E3" s="182"/>
      <c r="F3" s="183"/>
    </row>
    <row r="4" spans="1:6" ht="15.75" thickBot="1" x14ac:dyDescent="0.3">
      <c r="A4" s="180"/>
      <c r="B4" s="180"/>
      <c r="C4" s="21" t="s">
        <v>21</v>
      </c>
      <c r="D4" s="22" t="s">
        <v>20</v>
      </c>
      <c r="E4" s="23" t="s">
        <v>19</v>
      </c>
      <c r="F4" s="24" t="s">
        <v>18</v>
      </c>
    </row>
    <row r="5" spans="1:6" ht="15.75" thickBot="1" x14ac:dyDescent="0.3">
      <c r="A5" s="177" t="s">
        <v>64</v>
      </c>
      <c r="B5" s="178"/>
      <c r="C5" s="21">
        <v>-1</v>
      </c>
      <c r="D5" s="22">
        <v>0</v>
      </c>
      <c r="E5" s="23">
        <v>1</v>
      </c>
      <c r="F5" s="24">
        <v>2</v>
      </c>
    </row>
    <row r="6" spans="1:6" ht="27.6" customHeight="1" thickBot="1" x14ac:dyDescent="0.3">
      <c r="A6" s="34" t="s">
        <v>7</v>
      </c>
      <c r="B6" s="35" t="s">
        <v>65</v>
      </c>
      <c r="C6" s="25" t="s">
        <v>182</v>
      </c>
      <c r="D6" s="26" t="s">
        <v>181</v>
      </c>
      <c r="E6" s="27" t="s">
        <v>180</v>
      </c>
      <c r="F6" s="28" t="s">
        <v>168</v>
      </c>
    </row>
    <row r="7" spans="1:6" ht="40.15" customHeight="1" thickBot="1" x14ac:dyDescent="0.3">
      <c r="A7" s="34" t="s">
        <v>10</v>
      </c>
      <c r="B7" s="35" t="s">
        <v>66</v>
      </c>
      <c r="C7" s="25" t="s">
        <v>67</v>
      </c>
      <c r="D7" s="26" t="s">
        <v>68</v>
      </c>
      <c r="E7" s="27" t="s">
        <v>69</v>
      </c>
      <c r="F7" s="28" t="s">
        <v>70</v>
      </c>
    </row>
    <row r="8" spans="1:6" ht="46.9" customHeight="1" thickBot="1" x14ac:dyDescent="0.3">
      <c r="A8" s="34" t="s">
        <v>9</v>
      </c>
      <c r="B8" s="35" t="s">
        <v>71</v>
      </c>
      <c r="C8" s="25" t="s">
        <v>72</v>
      </c>
      <c r="D8" s="26" t="s">
        <v>183</v>
      </c>
      <c r="E8" s="27" t="s">
        <v>73</v>
      </c>
      <c r="F8" s="28" t="s">
        <v>230</v>
      </c>
    </row>
    <row r="9" spans="1:6" ht="43.15" customHeight="1" thickBot="1" x14ac:dyDescent="0.3">
      <c r="A9" s="34" t="s">
        <v>11</v>
      </c>
      <c r="B9" s="35" t="s">
        <v>74</v>
      </c>
      <c r="C9" s="25" t="s">
        <v>75</v>
      </c>
      <c r="D9" s="26" t="s">
        <v>76</v>
      </c>
      <c r="E9" s="27" t="s">
        <v>77</v>
      </c>
      <c r="F9" s="28" t="s">
        <v>78</v>
      </c>
    </row>
    <row r="10" spans="1:6" ht="46.15" customHeight="1" thickBot="1" x14ac:dyDescent="0.3">
      <c r="A10" s="34" t="s">
        <v>79</v>
      </c>
      <c r="B10" s="35" t="s">
        <v>80</v>
      </c>
      <c r="C10" s="25" t="s">
        <v>81</v>
      </c>
      <c r="D10" s="26" t="s">
        <v>82</v>
      </c>
      <c r="E10" s="27" t="s">
        <v>83</v>
      </c>
      <c r="F10" s="28" t="s">
        <v>84</v>
      </c>
    </row>
    <row r="11" spans="1:6" ht="48" customHeight="1" thickBot="1" x14ac:dyDescent="0.3">
      <c r="A11" s="34" t="s">
        <v>13</v>
      </c>
      <c r="B11" s="35" t="s">
        <v>85</v>
      </c>
      <c r="C11" s="25" t="s">
        <v>86</v>
      </c>
      <c r="D11" s="26" t="s">
        <v>87</v>
      </c>
      <c r="E11" s="27" t="s">
        <v>88</v>
      </c>
      <c r="F11" s="28" t="s">
        <v>89</v>
      </c>
    </row>
    <row r="12" spans="1:6" ht="25.15" customHeight="1" thickBot="1" x14ac:dyDescent="0.3">
      <c r="A12" s="34" t="s">
        <v>15</v>
      </c>
      <c r="B12" s="35" t="s">
        <v>90</v>
      </c>
      <c r="C12" s="25" t="s">
        <v>75</v>
      </c>
      <c r="D12" s="26" t="s">
        <v>91</v>
      </c>
      <c r="E12" s="27" t="s">
        <v>92</v>
      </c>
      <c r="F12" s="28" t="s">
        <v>93</v>
      </c>
    </row>
    <row r="13" spans="1:6" ht="54.6" customHeight="1" thickBot="1" x14ac:dyDescent="0.3">
      <c r="A13" s="34" t="s">
        <v>16</v>
      </c>
      <c r="B13" s="35" t="s">
        <v>94</v>
      </c>
      <c r="C13" s="25" t="s">
        <v>95</v>
      </c>
      <c r="D13" s="26" t="s">
        <v>96</v>
      </c>
      <c r="E13" s="27" t="s">
        <v>97</v>
      </c>
      <c r="F13" s="28" t="s">
        <v>98</v>
      </c>
    </row>
    <row r="14" spans="1:6" ht="30.6" customHeight="1" thickBot="1" x14ac:dyDescent="0.3">
      <c r="A14" s="34" t="s">
        <v>99</v>
      </c>
      <c r="B14" s="35" t="s">
        <v>100</v>
      </c>
      <c r="C14" s="25" t="s">
        <v>242</v>
      </c>
      <c r="D14" s="26" t="s">
        <v>243</v>
      </c>
      <c r="E14" s="80" t="s">
        <v>75</v>
      </c>
      <c r="F14" s="28" t="s">
        <v>75</v>
      </c>
    </row>
    <row r="15" spans="1:6" ht="15.75" thickBot="1" x14ac:dyDescent="0.3">
      <c r="A15" s="177" t="s">
        <v>101</v>
      </c>
      <c r="B15" s="178"/>
      <c r="C15" s="29"/>
      <c r="D15" s="30"/>
      <c r="E15" s="31"/>
      <c r="F15" s="32"/>
    </row>
    <row r="16" spans="1:6" x14ac:dyDescent="0.25">
      <c r="A16" s="36"/>
    </row>
  </sheetData>
  <mergeCells count="5">
    <mergeCell ref="A15:B15"/>
    <mergeCell ref="A3:A4"/>
    <mergeCell ref="B3:B4"/>
    <mergeCell ref="C3:F3"/>
    <mergeCell ref="A5:B5"/>
  </mergeCells>
  <pageMargins left="0.7" right="0.7" top="0.75" bottom="0.75" header="0.3" footer="0.3"/>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
  <sheetViews>
    <sheetView workbookViewId="0">
      <selection activeCell="A2" sqref="A2"/>
    </sheetView>
  </sheetViews>
  <sheetFormatPr defaultRowHeight="15" x14ac:dyDescent="0.25"/>
  <cols>
    <col min="1" max="1" width="7.7109375" customWidth="1"/>
    <col min="2" max="2" width="7.28515625" customWidth="1"/>
    <col min="3" max="6" width="14.28515625" customWidth="1"/>
  </cols>
  <sheetData>
    <row r="1" spans="1:6" ht="15.75" x14ac:dyDescent="0.25">
      <c r="A1" s="123" t="s">
        <v>246</v>
      </c>
    </row>
    <row r="2" spans="1:6" ht="15.75" thickBot="1" x14ac:dyDescent="0.3"/>
    <row r="3" spans="1:6" ht="15.75" thickBot="1" x14ac:dyDescent="0.3">
      <c r="A3" s="184" t="s">
        <v>102</v>
      </c>
      <c r="B3" s="187"/>
      <c r="C3" s="190" t="s">
        <v>103</v>
      </c>
      <c r="D3" s="191"/>
      <c r="E3" s="191"/>
      <c r="F3" s="192"/>
    </row>
    <row r="4" spans="1:6" x14ac:dyDescent="0.25">
      <c r="A4" s="185"/>
      <c r="B4" s="188"/>
      <c r="C4" s="37" t="s">
        <v>21</v>
      </c>
      <c r="D4" s="39" t="s">
        <v>20</v>
      </c>
      <c r="E4" s="41" t="s">
        <v>19</v>
      </c>
      <c r="F4" s="43" t="s">
        <v>105</v>
      </c>
    </row>
    <row r="5" spans="1:6" x14ac:dyDescent="0.25">
      <c r="A5" s="185"/>
      <c r="B5" s="188"/>
      <c r="C5" s="37" t="s">
        <v>104</v>
      </c>
      <c r="D5" s="39" t="s">
        <v>228</v>
      </c>
      <c r="E5" s="41" t="s">
        <v>229</v>
      </c>
      <c r="F5" s="43" t="s">
        <v>106</v>
      </c>
    </row>
    <row r="6" spans="1:6" ht="15.75" thickBot="1" x14ac:dyDescent="0.3">
      <c r="A6" s="185"/>
      <c r="B6" s="189"/>
      <c r="C6" s="38"/>
      <c r="D6" s="40"/>
      <c r="E6" s="42"/>
      <c r="F6" s="44"/>
    </row>
    <row r="7" spans="1:6" ht="45" customHeight="1" thickBot="1" x14ac:dyDescent="0.3">
      <c r="A7" s="185"/>
      <c r="B7" s="38">
        <v>1</v>
      </c>
      <c r="C7" s="17" t="s">
        <v>107</v>
      </c>
      <c r="D7" s="17" t="s">
        <v>108</v>
      </c>
      <c r="E7" s="18" t="s">
        <v>109</v>
      </c>
      <c r="F7" s="18" t="s">
        <v>110</v>
      </c>
    </row>
    <row r="8" spans="1:6" ht="38.450000000000003" customHeight="1" x14ac:dyDescent="0.25">
      <c r="A8" s="185"/>
      <c r="B8" s="193">
        <v>2</v>
      </c>
      <c r="C8" s="195" t="s">
        <v>107</v>
      </c>
      <c r="D8" s="195" t="s">
        <v>111</v>
      </c>
      <c r="E8" s="197" t="s">
        <v>109</v>
      </c>
      <c r="F8" s="199" t="s">
        <v>112</v>
      </c>
    </row>
    <row r="9" spans="1:6" ht="18.600000000000001" customHeight="1" thickBot="1" x14ac:dyDescent="0.3">
      <c r="A9" s="185"/>
      <c r="B9" s="194"/>
      <c r="C9" s="196"/>
      <c r="D9" s="196"/>
      <c r="E9" s="198"/>
      <c r="F9" s="200"/>
    </row>
    <row r="10" spans="1:6" ht="45" customHeight="1" thickBot="1" x14ac:dyDescent="0.3">
      <c r="A10" s="185"/>
      <c r="B10" s="42">
        <v>3</v>
      </c>
      <c r="C10" s="18" t="s">
        <v>113</v>
      </c>
      <c r="D10" s="18" t="s">
        <v>109</v>
      </c>
      <c r="E10" s="19" t="s">
        <v>112</v>
      </c>
      <c r="F10" s="20" t="s">
        <v>114</v>
      </c>
    </row>
    <row r="11" spans="1:6" ht="45" customHeight="1" thickBot="1" x14ac:dyDescent="0.3">
      <c r="A11" s="186"/>
      <c r="B11" s="44" t="s">
        <v>115</v>
      </c>
      <c r="C11" s="18" t="s">
        <v>109</v>
      </c>
      <c r="D11" s="19" t="s">
        <v>112</v>
      </c>
      <c r="E11" s="20" t="s">
        <v>114</v>
      </c>
      <c r="F11" s="20" t="s">
        <v>114</v>
      </c>
    </row>
  </sheetData>
  <mergeCells count="8">
    <mergeCell ref="A3:A11"/>
    <mergeCell ref="B3:B6"/>
    <mergeCell ref="C3:F3"/>
    <mergeCell ref="B8:B9"/>
    <mergeCell ref="D8:D9"/>
    <mergeCell ref="E8:E9"/>
    <mergeCell ref="F8:F9"/>
    <mergeCell ref="C8:C9"/>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126"/>
  <sheetViews>
    <sheetView workbookViewId="0">
      <selection activeCell="E5" sqref="E5"/>
    </sheetView>
  </sheetViews>
  <sheetFormatPr defaultRowHeight="15" x14ac:dyDescent="0.25"/>
  <cols>
    <col min="1" max="1" width="8.85546875" customWidth="1"/>
    <col min="2" max="2" width="19.28515625" customWidth="1"/>
    <col min="3" max="3" width="21.5703125" customWidth="1"/>
  </cols>
  <sheetData>
    <row r="2" spans="1:8" x14ac:dyDescent="0.25">
      <c r="A2" s="3" t="s">
        <v>14</v>
      </c>
    </row>
    <row r="3" spans="1:8" x14ac:dyDescent="0.25">
      <c r="A3" t="s">
        <v>28</v>
      </c>
    </row>
    <row r="4" spans="1:8" x14ac:dyDescent="0.25">
      <c r="A4" t="s">
        <v>29</v>
      </c>
    </row>
    <row r="5" spans="1:8" x14ac:dyDescent="0.25">
      <c r="A5" t="s">
        <v>30</v>
      </c>
    </row>
    <row r="6" spans="1:8" x14ac:dyDescent="0.25">
      <c r="A6" t="s">
        <v>31</v>
      </c>
    </row>
    <row r="7" spans="1:8" x14ac:dyDescent="0.25">
      <c r="A7" t="s">
        <v>32</v>
      </c>
    </row>
    <row r="8" spans="1:8" x14ac:dyDescent="0.25">
      <c r="A8" t="s">
        <v>33</v>
      </c>
    </row>
    <row r="9" spans="1:8" x14ac:dyDescent="0.25">
      <c r="A9" t="s">
        <v>34</v>
      </c>
    </row>
    <row r="10" spans="1:8" x14ac:dyDescent="0.25">
      <c r="A10" t="s">
        <v>35</v>
      </c>
    </row>
    <row r="11" spans="1:8" x14ac:dyDescent="0.25">
      <c r="A11" t="str">
        <f>'3 Consequence'!B20</f>
        <v xml:space="preserve">Motor vehicle impact </v>
      </c>
    </row>
    <row r="12" spans="1:8" x14ac:dyDescent="0.25">
      <c r="A12" t="s">
        <v>131</v>
      </c>
    </row>
    <row r="13" spans="1:8" x14ac:dyDescent="0.25">
      <c r="A13" t="str">
        <f>" "</f>
        <v xml:space="preserve"> </v>
      </c>
    </row>
    <row r="14" spans="1:8" ht="15.75" thickBot="1" x14ac:dyDescent="0.3"/>
    <row r="15" spans="1:8" x14ac:dyDescent="0.25">
      <c r="A15" s="3" t="s">
        <v>5</v>
      </c>
      <c r="C15" s="45" t="s">
        <v>116</v>
      </c>
      <c r="D15" s="46" t="s">
        <v>117</v>
      </c>
      <c r="E15" s="49" t="s">
        <v>118</v>
      </c>
    </row>
    <row r="16" spans="1:8" x14ac:dyDescent="0.25">
      <c r="A16" t="s">
        <v>18</v>
      </c>
      <c r="B16">
        <v>2</v>
      </c>
      <c r="C16" s="47">
        <v>-6</v>
      </c>
      <c r="D16" s="1">
        <v>1</v>
      </c>
      <c r="E16">
        <v>1</v>
      </c>
      <c r="F16" t="s">
        <v>21</v>
      </c>
      <c r="H16">
        <v>1</v>
      </c>
    </row>
    <row r="17" spans="1:8" x14ac:dyDescent="0.25">
      <c r="A17" t="s">
        <v>19</v>
      </c>
      <c r="B17">
        <v>1</v>
      </c>
      <c r="C17" s="47">
        <v>2</v>
      </c>
      <c r="D17" s="1">
        <v>5</v>
      </c>
      <c r="E17">
        <v>2</v>
      </c>
      <c r="F17" t="s">
        <v>20</v>
      </c>
      <c r="H17">
        <v>2</v>
      </c>
    </row>
    <row r="18" spans="1:8" x14ac:dyDescent="0.25">
      <c r="A18" t="s">
        <v>20</v>
      </c>
      <c r="B18">
        <v>0</v>
      </c>
      <c r="C18" s="47">
        <v>6</v>
      </c>
      <c r="D18" s="1">
        <v>11</v>
      </c>
      <c r="E18">
        <v>3</v>
      </c>
      <c r="F18" t="s">
        <v>19</v>
      </c>
      <c r="H18">
        <v>3</v>
      </c>
    </row>
    <row r="19" spans="1:8" ht="15.75" thickBot="1" x14ac:dyDescent="0.3">
      <c r="A19" t="s">
        <v>21</v>
      </c>
      <c r="B19">
        <v>-1</v>
      </c>
      <c r="C19" s="48">
        <v>12</v>
      </c>
      <c r="D19" s="2">
        <v>16</v>
      </c>
      <c r="E19">
        <v>4</v>
      </c>
      <c r="F19" t="s">
        <v>18</v>
      </c>
      <c r="H19">
        <v>4</v>
      </c>
    </row>
    <row r="20" spans="1:8" x14ac:dyDescent="0.25">
      <c r="A20" t="str">
        <f>" "</f>
        <v xml:space="preserve"> </v>
      </c>
      <c r="B20">
        <v>0</v>
      </c>
      <c r="E20">
        <v>0</v>
      </c>
      <c r="F20">
        <v>0</v>
      </c>
      <c r="H20">
        <v>0</v>
      </c>
    </row>
    <row r="22" spans="1:8" s="3" customFormat="1" x14ac:dyDescent="0.25">
      <c r="A22" s="3" t="s">
        <v>36</v>
      </c>
    </row>
    <row r="23" spans="1:8" x14ac:dyDescent="0.25">
      <c r="A23" t="s">
        <v>25</v>
      </c>
      <c r="B23">
        <v>5</v>
      </c>
    </row>
    <row r="24" spans="1:8" x14ac:dyDescent="0.25">
      <c r="A24" t="s">
        <v>23</v>
      </c>
      <c r="B24">
        <v>4</v>
      </c>
    </row>
    <row r="25" spans="1:8" x14ac:dyDescent="0.25">
      <c r="A25" t="s">
        <v>19</v>
      </c>
      <c r="B25">
        <v>3</v>
      </c>
    </row>
    <row r="26" spans="1:8" x14ac:dyDescent="0.25">
      <c r="A26" t="s">
        <v>24</v>
      </c>
      <c r="B26">
        <v>2</v>
      </c>
    </row>
    <row r="27" spans="1:8" x14ac:dyDescent="0.25">
      <c r="A27" t="s">
        <v>22</v>
      </c>
      <c r="B27">
        <v>1</v>
      </c>
    </row>
    <row r="28" spans="1:8" x14ac:dyDescent="0.25">
      <c r="A28" t="str">
        <f>" "</f>
        <v xml:space="preserve"> </v>
      </c>
      <c r="B28" s="58"/>
    </row>
    <row r="30" spans="1:8" x14ac:dyDescent="0.25">
      <c r="A30" s="3" t="s">
        <v>38</v>
      </c>
    </row>
    <row r="31" spans="1:8" x14ac:dyDescent="0.25">
      <c r="A31" t="s">
        <v>39</v>
      </c>
    </row>
    <row r="32" spans="1:8" x14ac:dyDescent="0.25">
      <c r="A32" t="s">
        <v>40</v>
      </c>
    </row>
    <row r="34" spans="1:6" x14ac:dyDescent="0.25">
      <c r="A34" t="s">
        <v>121</v>
      </c>
    </row>
    <row r="35" spans="1:6" ht="105" x14ac:dyDescent="0.25">
      <c r="A35">
        <v>1</v>
      </c>
      <c r="B35" t="s">
        <v>119</v>
      </c>
      <c r="C35" s="97" t="s">
        <v>136</v>
      </c>
    </row>
    <row r="36" spans="1:6" ht="16.149999999999999" customHeight="1" x14ac:dyDescent="0.25">
      <c r="A36">
        <v>2</v>
      </c>
      <c r="B36" t="s">
        <v>120</v>
      </c>
      <c r="C36" s="57" t="s">
        <v>184</v>
      </c>
    </row>
    <row r="37" spans="1:6" x14ac:dyDescent="0.25">
      <c r="A37">
        <v>3</v>
      </c>
      <c r="B37" t="s">
        <v>177</v>
      </c>
      <c r="C37" s="57" t="s">
        <v>137</v>
      </c>
    </row>
    <row r="38" spans="1:6" ht="45" x14ac:dyDescent="0.25">
      <c r="A38">
        <v>4</v>
      </c>
      <c r="B38" t="s">
        <v>176</v>
      </c>
      <c r="C38" s="97" t="s">
        <v>225</v>
      </c>
    </row>
    <row r="40" spans="1:6" x14ac:dyDescent="0.25">
      <c r="C40" t="s">
        <v>5</v>
      </c>
    </row>
    <row r="41" spans="1:6" x14ac:dyDescent="0.25">
      <c r="B41" t="s">
        <v>122</v>
      </c>
      <c r="C41" s="3">
        <v>1</v>
      </c>
      <c r="D41" s="3">
        <v>2</v>
      </c>
      <c r="E41" s="3">
        <v>3</v>
      </c>
      <c r="F41" s="3">
        <v>4</v>
      </c>
    </row>
    <row r="42" spans="1:6" x14ac:dyDescent="0.25">
      <c r="B42" s="3">
        <v>1</v>
      </c>
      <c r="C42" s="50">
        <v>1</v>
      </c>
      <c r="D42" s="50">
        <v>1</v>
      </c>
      <c r="E42">
        <v>2</v>
      </c>
      <c r="F42">
        <v>2</v>
      </c>
    </row>
    <row r="43" spans="1:6" x14ac:dyDescent="0.25">
      <c r="B43" s="3">
        <v>2</v>
      </c>
      <c r="C43" s="50">
        <v>1</v>
      </c>
      <c r="D43" s="50">
        <v>1</v>
      </c>
      <c r="E43">
        <v>2</v>
      </c>
      <c r="F43">
        <v>3</v>
      </c>
    </row>
    <row r="44" spans="1:6" x14ac:dyDescent="0.25">
      <c r="B44" s="3">
        <v>3</v>
      </c>
      <c r="C44">
        <v>2</v>
      </c>
      <c r="D44">
        <v>2</v>
      </c>
      <c r="E44">
        <v>3</v>
      </c>
      <c r="F44" s="51">
        <v>4</v>
      </c>
    </row>
    <row r="45" spans="1:6" x14ac:dyDescent="0.25">
      <c r="B45" s="3">
        <v>4</v>
      </c>
      <c r="C45">
        <v>2</v>
      </c>
      <c r="D45">
        <v>3</v>
      </c>
      <c r="E45" s="51">
        <v>4</v>
      </c>
      <c r="F45" s="51">
        <v>4</v>
      </c>
    </row>
    <row r="46" spans="1:6" x14ac:dyDescent="0.25">
      <c r="B46" s="3"/>
    </row>
    <row r="49" spans="2:5" x14ac:dyDescent="0.25">
      <c r="B49" s="56" t="s">
        <v>123</v>
      </c>
    </row>
    <row r="50" spans="2:5" x14ac:dyDescent="0.25">
      <c r="B50" s="56" t="s">
        <v>124</v>
      </c>
    </row>
    <row r="51" spans="2:5" x14ac:dyDescent="0.25">
      <c r="B51" s="56" t="s">
        <v>125</v>
      </c>
    </row>
    <row r="52" spans="2:5" x14ac:dyDescent="0.25">
      <c r="B52" s="56" t="s">
        <v>126</v>
      </c>
    </row>
    <row r="53" spans="2:5" x14ac:dyDescent="0.25">
      <c r="B53" s="56" t="s">
        <v>128</v>
      </c>
    </row>
    <row r="54" spans="2:5" x14ac:dyDescent="0.25">
      <c r="B54" s="56" t="s">
        <v>129</v>
      </c>
    </row>
    <row r="55" spans="2:5" x14ac:dyDescent="0.25">
      <c r="B55" s="56" t="s">
        <v>130</v>
      </c>
    </row>
    <row r="56" spans="2:5" x14ac:dyDescent="0.25">
      <c r="B56" s="56" t="s">
        <v>127</v>
      </c>
    </row>
    <row r="61" spans="2:5" x14ac:dyDescent="0.25">
      <c r="B61" s="64" t="str">
        <f>'4 Likelihood'!A6</f>
        <v>Proximity to path</v>
      </c>
      <c r="C61" s="64" t="str">
        <f>'4 Likelihood'!C6</f>
        <v>&gt;=2.0m</v>
      </c>
      <c r="D61" s="81" t="s">
        <v>167</v>
      </c>
      <c r="E61" s="64">
        <v>-1</v>
      </c>
    </row>
    <row r="62" spans="2:5" x14ac:dyDescent="0.25">
      <c r="B62" s="64"/>
      <c r="C62" s="82" t="str">
        <f>'4 Likelihood'!D6</f>
        <v>1.0-&lt;2.0m</v>
      </c>
      <c r="D62" s="83" t="s">
        <v>20</v>
      </c>
      <c r="E62" s="64">
        <v>0</v>
      </c>
    </row>
    <row r="63" spans="2:5" x14ac:dyDescent="0.25">
      <c r="B63" s="64"/>
      <c r="C63" s="82" t="str">
        <f>'4 Likelihood'!E6</f>
        <v xml:space="preserve">0.5-&lt;1.0m </v>
      </c>
      <c r="D63" s="84" t="s">
        <v>19</v>
      </c>
      <c r="E63" s="64">
        <v>1</v>
      </c>
    </row>
    <row r="64" spans="2:5" x14ac:dyDescent="0.25">
      <c r="B64" s="64"/>
      <c r="C64" s="64" t="str">
        <f>'4 Likelihood'!F6</f>
        <v>&lt;0.5m</v>
      </c>
      <c r="D64" s="85" t="s">
        <v>18</v>
      </c>
      <c r="E64" s="64">
        <v>2</v>
      </c>
    </row>
    <row r="65" spans="2:5" x14ac:dyDescent="0.25">
      <c r="B65" s="64"/>
      <c r="C65" s="64">
        <v>0</v>
      </c>
      <c r="D65" s="85"/>
      <c r="E65" s="64">
        <v>0</v>
      </c>
    </row>
    <row r="66" spans="2:5" x14ac:dyDescent="0.25">
      <c r="B66" s="64" t="str">
        <f>'4 Likelihood'!A7</f>
        <v>Path shoulder</v>
      </c>
      <c r="C66" s="64" t="str">
        <f>'4 Likelihood'!C7</f>
        <v>1.0m shoulder</v>
      </c>
      <c r="D66" s="81" t="s">
        <v>167</v>
      </c>
      <c r="E66" s="64">
        <v>-1</v>
      </c>
    </row>
    <row r="67" spans="2:5" x14ac:dyDescent="0.25">
      <c r="B67" s="64"/>
      <c r="C67" s="64" t="str">
        <f>'4 Likelihood'!D7</f>
        <v>0.5m shoulder</v>
      </c>
      <c r="D67" s="83" t="s">
        <v>20</v>
      </c>
      <c r="E67" s="64">
        <v>0</v>
      </c>
    </row>
    <row r="68" spans="2:5" x14ac:dyDescent="0.25">
      <c r="B68" s="64"/>
      <c r="C68" s="64" t="str">
        <f>'4 Likelihood'!E7</f>
        <v>0.3m shoulder</v>
      </c>
      <c r="D68" s="84" t="s">
        <v>19</v>
      </c>
      <c r="E68" s="64">
        <v>1</v>
      </c>
    </row>
    <row r="69" spans="2:5" x14ac:dyDescent="0.25">
      <c r="B69" s="64"/>
      <c r="C69" s="64" t="str">
        <f>'4 Likelihood'!F7</f>
        <v>0m shoulder</v>
      </c>
      <c r="D69" s="85" t="s">
        <v>18</v>
      </c>
      <c r="E69" s="64">
        <v>2</v>
      </c>
    </row>
    <row r="70" spans="2:5" x14ac:dyDescent="0.25">
      <c r="B70" s="64"/>
      <c r="C70" s="64">
        <v>0</v>
      </c>
      <c r="D70" s="85"/>
      <c r="E70" s="64">
        <v>0</v>
      </c>
    </row>
    <row r="71" spans="2:5" x14ac:dyDescent="0.25">
      <c r="B71" s="64" t="str">
        <f>'4 Likelihood'!A8</f>
        <v>Batter slopes</v>
      </c>
      <c r="C71" s="64" t="str">
        <f>'4 Likelihood'!C8</f>
        <v>Inclining batter</v>
      </c>
      <c r="D71" s="81" t="s">
        <v>167</v>
      </c>
      <c r="E71" s="64">
        <v>-1</v>
      </c>
    </row>
    <row r="72" spans="2:5" x14ac:dyDescent="0.25">
      <c r="B72" s="64"/>
      <c r="C72" s="64" t="str">
        <f>'4 Likelihood'!D8</f>
        <v>Level (Batter range 1:8 to zero) or Rideable ditch</v>
      </c>
      <c r="D72" s="83" t="s">
        <v>20</v>
      </c>
      <c r="E72" s="64">
        <v>0</v>
      </c>
    </row>
    <row r="73" spans="2:5" x14ac:dyDescent="0.25">
      <c r="B73" s="64"/>
      <c r="C73" s="64" t="str">
        <f>'4 Likelihood'!E8</f>
        <v>Batter range 1:4 to 1:8</v>
      </c>
      <c r="D73" s="84" t="s">
        <v>19</v>
      </c>
      <c r="E73" s="64">
        <v>1</v>
      </c>
    </row>
    <row r="74" spans="2:5" x14ac:dyDescent="0.25">
      <c r="B74" s="64"/>
      <c r="C74" s="64" t="str">
        <f>'4 Likelihood'!F8</f>
        <v>Batter 1:4 or steeper: or no separation from hazard.</v>
      </c>
      <c r="D74" s="85" t="s">
        <v>18</v>
      </c>
      <c r="E74" s="64">
        <v>2</v>
      </c>
    </row>
    <row r="75" spans="2:5" x14ac:dyDescent="0.25">
      <c r="B75" s="64"/>
      <c r="C75" s="64">
        <v>0</v>
      </c>
      <c r="D75" s="85"/>
      <c r="E75" s="64">
        <v>0</v>
      </c>
    </row>
    <row r="76" spans="2:5" x14ac:dyDescent="0.25">
      <c r="B76" s="64" t="str">
        <f>'4 Likelihood'!A9</f>
        <v>Horizontal curves</v>
      </c>
      <c r="C76" s="64"/>
      <c r="D76" s="81" t="s">
        <v>167</v>
      </c>
      <c r="E76" s="64">
        <v>0</v>
      </c>
    </row>
    <row r="77" spans="2:5" x14ac:dyDescent="0.25">
      <c r="B77" s="64"/>
      <c r="C77" s="64" t="str">
        <f>'4 Likelihood'!D9</f>
        <v>Straight</v>
      </c>
      <c r="D77" s="83" t="s">
        <v>20</v>
      </c>
      <c r="E77" s="64">
        <v>0</v>
      </c>
    </row>
    <row r="78" spans="2:5" x14ac:dyDescent="0.25">
      <c r="B78" s="64"/>
      <c r="C78" s="64" t="str">
        <f>'4 Likelihood'!E9</f>
        <v>Hazard near bend</v>
      </c>
      <c r="D78" s="84" t="s">
        <v>19</v>
      </c>
      <c r="E78" s="64">
        <v>1</v>
      </c>
    </row>
    <row r="79" spans="2:5" x14ac:dyDescent="0.25">
      <c r="B79" s="64"/>
      <c r="C79" s="64" t="str">
        <f>'4 Likelihood'!F9</f>
        <v>R &lt; AGRD-6A</v>
      </c>
      <c r="D79" s="85" t="s">
        <v>18</v>
      </c>
      <c r="E79" s="64">
        <v>2</v>
      </c>
    </row>
    <row r="80" spans="2:5" x14ac:dyDescent="0.25">
      <c r="B80" s="64"/>
      <c r="C80" s="64">
        <v>0</v>
      </c>
      <c r="D80" s="85"/>
      <c r="E80" s="64">
        <v>0</v>
      </c>
    </row>
    <row r="81" spans="2:5" x14ac:dyDescent="0.25">
      <c r="B81" s="64" t="str">
        <f>'4 Likelihood'!A10</f>
        <v>Sight visibility path legibility</v>
      </c>
      <c r="C81" s="64" t="str">
        <f>'4 Likelihood'!C10</f>
        <v>Hazard obvious to all users all times of day</v>
      </c>
      <c r="D81" s="81" t="s">
        <v>167</v>
      </c>
      <c r="E81" s="64">
        <v>-1</v>
      </c>
    </row>
    <row r="82" spans="2:5" x14ac:dyDescent="0.25">
      <c r="B82" s="64"/>
      <c r="C82" s="64" t="str">
        <f>'4 Likelihood'!D10</f>
        <v>Hazard unlikely to be missed by users</v>
      </c>
      <c r="D82" s="83" t="s">
        <v>20</v>
      </c>
      <c r="E82" s="64">
        <v>0</v>
      </c>
    </row>
    <row r="83" spans="2:5" x14ac:dyDescent="0.25">
      <c r="B83" s="64"/>
      <c r="C83" s="64" t="str">
        <f>'4 Likelihood'!E10</f>
        <v>Stopping distance not met for some riders</v>
      </c>
      <c r="D83" s="84" t="s">
        <v>19</v>
      </c>
      <c r="E83" s="64">
        <v>1</v>
      </c>
    </row>
    <row r="84" spans="2:5" x14ac:dyDescent="0.25">
      <c r="B84" s="64"/>
      <c r="C84" s="64" t="str">
        <f>'4 Likelihood'!F10</f>
        <v>Stopping distance not met for most riders</v>
      </c>
      <c r="D84" s="85" t="s">
        <v>18</v>
      </c>
      <c r="E84" s="64">
        <v>2</v>
      </c>
    </row>
    <row r="85" spans="2:5" x14ac:dyDescent="0.25">
      <c r="B85" s="64"/>
      <c r="C85" s="64">
        <v>0</v>
      </c>
      <c r="D85" s="85"/>
      <c r="E85" s="64">
        <v>0</v>
      </c>
    </row>
    <row r="86" spans="2:5" x14ac:dyDescent="0.25">
      <c r="B86" s="64" t="str">
        <f>'4 Likelihood'!A11</f>
        <v>Path gradients</v>
      </c>
      <c r="C86" s="64" t="str">
        <f>'4 Likelihood'!C11</f>
        <v>Uphill (top of hill)</v>
      </c>
      <c r="D86" s="81" t="s">
        <v>167</v>
      </c>
      <c r="E86" s="64">
        <v>-1</v>
      </c>
    </row>
    <row r="87" spans="2:5" x14ac:dyDescent="0.25">
      <c r="B87" s="64"/>
      <c r="C87" s="64" t="str">
        <f>'4 Likelihood'!D11</f>
        <v>=&lt;5%</v>
      </c>
      <c r="D87" s="83" t="s">
        <v>20</v>
      </c>
      <c r="E87" s="64">
        <v>0</v>
      </c>
    </row>
    <row r="88" spans="2:5" x14ac:dyDescent="0.25">
      <c r="B88" s="64"/>
      <c r="C88" s="64" t="str">
        <f>'4 Likelihood'!E11</f>
        <v>&gt;10% for less than 50m &gt;5% for less than 300m</v>
      </c>
      <c r="D88" s="84" t="s">
        <v>19</v>
      </c>
      <c r="E88" s="64">
        <v>1</v>
      </c>
    </row>
    <row r="89" spans="2:5" x14ac:dyDescent="0.25">
      <c r="B89" s="64"/>
      <c r="C89" s="64" t="str">
        <f>'4 Likelihood'!F11</f>
        <v>&gt;10% for 50m or more &gt;5% for more than 300m</v>
      </c>
      <c r="D89" s="85" t="s">
        <v>18</v>
      </c>
      <c r="E89" s="64">
        <v>2</v>
      </c>
    </row>
    <row r="90" spans="2:5" x14ac:dyDescent="0.25">
      <c r="B90" s="64" t="str">
        <f>'4 Likelihood'!A12</f>
        <v>Narrow path &lt;1.2m</v>
      </c>
      <c r="C90" s="64">
        <v>0</v>
      </c>
      <c r="D90" s="81"/>
      <c r="E90" s="64">
        <v>0</v>
      </c>
    </row>
    <row r="91" spans="2:5" x14ac:dyDescent="0.25">
      <c r="B91" s="64"/>
      <c r="C91" s="64" t="str">
        <f>'4 Likelihood'!D12</f>
        <v>Path width &gt; 1.5m</v>
      </c>
      <c r="D91" s="83" t="s">
        <v>20</v>
      </c>
      <c r="E91" s="64">
        <v>0</v>
      </c>
    </row>
    <row r="92" spans="2:5" x14ac:dyDescent="0.25">
      <c r="B92" s="64"/>
      <c r="C92" s="64" t="str">
        <f>'4 Likelihood'!E12</f>
        <v>Path width (&lt;1.5m)</v>
      </c>
      <c r="D92" s="84" t="s">
        <v>19</v>
      </c>
      <c r="E92" s="64">
        <v>1</v>
      </c>
    </row>
    <row r="93" spans="2:5" x14ac:dyDescent="0.25">
      <c r="B93" s="64"/>
      <c r="C93" s="64" t="str">
        <f>'4 Likelihood'!F12</f>
        <v>Path width &lt;1.0m</v>
      </c>
      <c r="D93" s="85" t="s">
        <v>18</v>
      </c>
      <c r="E93" s="64">
        <v>2</v>
      </c>
    </row>
    <row r="94" spans="2:5" x14ac:dyDescent="0.25">
      <c r="B94" s="64" t="str">
        <f>'4 Likelihood'!A13</f>
        <v>Undersized paths</v>
      </c>
      <c r="C94" s="64" t="str">
        <f>'4 Likelihood'!C13</f>
        <v>No delayed passing &amp; clearance to users</v>
      </c>
      <c r="D94" s="81" t="s">
        <v>167</v>
      </c>
      <c r="E94" s="64">
        <v>-1</v>
      </c>
    </row>
    <row r="95" spans="2:5" x14ac:dyDescent="0.25">
      <c r="B95" s="64"/>
      <c r="C95" s="64" t="str">
        <f>'4 Likelihood'!D13</f>
        <v>Adequate path size. No delays in 10 min</v>
      </c>
      <c r="D95" s="83" t="s">
        <v>20</v>
      </c>
      <c r="E95" s="64">
        <v>0</v>
      </c>
    </row>
    <row r="96" spans="2:5" x14ac:dyDescent="0.25">
      <c r="B96" s="64"/>
      <c r="C96" s="64" t="str">
        <f>'4 Likelihood'!E13</f>
        <v>Path close to capacity or   &gt; 1 delayed pass/10min</v>
      </c>
      <c r="D96" s="84" t="s">
        <v>19</v>
      </c>
      <c r="E96" s="64">
        <v>1</v>
      </c>
    </row>
    <row r="97" spans="2:5" x14ac:dyDescent="0.25">
      <c r="B97" s="64"/>
      <c r="C97" s="64" t="str">
        <f>'4 Likelihood'!F13</f>
        <v>Path undersized or &gt; 1 delayed pass/5min</v>
      </c>
      <c r="D97" s="85" t="s">
        <v>18</v>
      </c>
      <c r="E97" s="64">
        <v>2</v>
      </c>
    </row>
    <row r="98" spans="2:5" x14ac:dyDescent="0.25">
      <c r="B98" s="64"/>
      <c r="C98" s="64">
        <v>0</v>
      </c>
      <c r="D98" s="85"/>
      <c r="E98" s="64">
        <v>0</v>
      </c>
    </row>
    <row r="99" spans="2:5" x14ac:dyDescent="0.25">
      <c r="B99" s="64" t="str">
        <f>'4 Likelihood'!A14</f>
        <v>Traffic volumes</v>
      </c>
      <c r="C99" s="64" t="str">
        <f>'4 Likelihood'!C14</f>
        <v>&lt; 6,000 VPD</v>
      </c>
      <c r="D99" s="81" t="s">
        <v>167</v>
      </c>
      <c r="E99" s="64">
        <v>-1</v>
      </c>
    </row>
    <row r="100" spans="2:5" x14ac:dyDescent="0.25">
      <c r="B100" s="64"/>
      <c r="C100" s="64" t="str">
        <f>'4 Likelihood'!D14</f>
        <v>&gt;=6,000 VPD</v>
      </c>
      <c r="D100" s="83" t="s">
        <v>20</v>
      </c>
      <c r="E100" s="64">
        <v>0</v>
      </c>
    </row>
    <row r="101" spans="2:5" x14ac:dyDescent="0.25">
      <c r="B101" s="64"/>
      <c r="C101" s="86">
        <v>0</v>
      </c>
      <c r="D101" s="84" t="s">
        <v>19</v>
      </c>
      <c r="E101" s="64">
        <v>0</v>
      </c>
    </row>
    <row r="102" spans="2:5" x14ac:dyDescent="0.25">
      <c r="B102" s="64"/>
      <c r="C102" s="86">
        <v>0</v>
      </c>
      <c r="D102" s="85" t="s">
        <v>18</v>
      </c>
      <c r="E102" s="64">
        <v>0</v>
      </c>
    </row>
    <row r="105" spans="2:5" x14ac:dyDescent="0.25">
      <c r="B105" t="s">
        <v>36</v>
      </c>
      <c r="C105" t="s">
        <v>188</v>
      </c>
    </row>
    <row r="106" spans="2:5" x14ac:dyDescent="0.25">
      <c r="B106" t="str">
        <f>'3 Consequence'!B4</f>
        <v>Vertical Drop or Steep Batter</v>
      </c>
      <c r="C106">
        <v>1</v>
      </c>
      <c r="D106" t="s">
        <v>190</v>
      </c>
    </row>
    <row r="107" spans="2:5" x14ac:dyDescent="0.25">
      <c r="B107" t="str">
        <f>'3 Consequence'!B9</f>
        <v>Hit Obstacle &gt; 30km/hr</v>
      </c>
      <c r="C107">
        <v>2</v>
      </c>
      <c r="D107" t="s">
        <v>191</v>
      </c>
    </row>
    <row r="108" spans="2:5" x14ac:dyDescent="0.25">
      <c r="B108" t="str">
        <f>'3 Consequence'!B11</f>
        <v>Hit Obstacle &lt; 30km/hr</v>
      </c>
      <c r="C108">
        <v>3</v>
      </c>
      <c r="D108" t="s">
        <v>192</v>
      </c>
    </row>
    <row r="109" spans="2:5" x14ac:dyDescent="0.25">
      <c r="B109" t="str">
        <f>'3 Consequence'!B13</f>
        <v xml:space="preserve">Grassed Batter 1:3 to 1:1 </v>
      </c>
      <c r="C109">
        <v>4</v>
      </c>
      <c r="D109" t="s">
        <v>193</v>
      </c>
    </row>
    <row r="110" spans="2:5" x14ac:dyDescent="0.25">
      <c r="B110" t="str">
        <f>'3 Consequence'!B16</f>
        <v>Rocky Batter     1:8 to 1:4</v>
      </c>
      <c r="C110">
        <v>5</v>
      </c>
      <c r="D110" t="s">
        <v>196</v>
      </c>
    </row>
    <row r="111" spans="2:5" x14ac:dyDescent="0.25">
      <c r="B111" t="str">
        <f>'3 Consequence'!B18</f>
        <v>Rocky Batter     1:4 to 1:1</v>
      </c>
      <c r="C111">
        <v>6</v>
      </c>
      <c r="D111" t="s">
        <v>197</v>
      </c>
    </row>
    <row r="112" spans="2:5" x14ac:dyDescent="0.25">
      <c r="B112" t="str">
        <f>'3 Consequence'!B20</f>
        <v xml:space="preserve">Motor vehicle impact </v>
      </c>
      <c r="C112">
        <v>7</v>
      </c>
      <c r="D112" t="s">
        <v>194</v>
      </c>
    </row>
    <row r="113" spans="2:4" x14ac:dyDescent="0.25">
      <c r="B113">
        <v>0</v>
      </c>
      <c r="C113">
        <v>0</v>
      </c>
      <c r="D113">
        <v>0</v>
      </c>
    </row>
    <row r="119" spans="2:4" x14ac:dyDescent="0.25">
      <c r="B119" s="56" t="s">
        <v>123</v>
      </c>
    </row>
    <row r="120" spans="2:4" x14ac:dyDescent="0.25">
      <c r="B120" s="56" t="s">
        <v>124</v>
      </c>
    </row>
    <row r="121" spans="2:4" x14ac:dyDescent="0.25">
      <c r="B121" s="56" t="s">
        <v>125</v>
      </c>
    </row>
    <row r="122" spans="2:4" x14ac:dyDescent="0.25">
      <c r="B122" s="56" t="s">
        <v>126</v>
      </c>
    </row>
    <row r="123" spans="2:4" x14ac:dyDescent="0.25">
      <c r="B123" s="56" t="s">
        <v>128</v>
      </c>
    </row>
    <row r="124" spans="2:4" x14ac:dyDescent="0.25">
      <c r="B124" s="56" t="s">
        <v>129</v>
      </c>
    </row>
    <row r="125" spans="2:4" x14ac:dyDescent="0.25">
      <c r="B125" s="56" t="s">
        <v>174</v>
      </c>
    </row>
    <row r="126" spans="2:4" x14ac:dyDescent="0.25">
      <c r="B126" s="56" t="s">
        <v>175</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11</vt:i4>
      </vt:variant>
    </vt:vector>
  </HeadingPairs>
  <TitlesOfParts>
    <vt:vector size="16" baseType="lpstr">
      <vt:lpstr>Template</vt:lpstr>
      <vt:lpstr>3 Consequence</vt:lpstr>
      <vt:lpstr>4 Likelihood</vt:lpstr>
      <vt:lpstr>5 Risk Matrix</vt:lpstr>
      <vt:lpstr>Look up</vt:lpstr>
      <vt:lpstr>'3 Consequence'!_Toc515802808</vt:lpstr>
      <vt:lpstr>GrassedBatter</vt:lpstr>
      <vt:lpstr>Highfixed</vt:lpstr>
      <vt:lpstr>Lowfixed</vt:lpstr>
      <vt:lpstr>'3 Consequence'!Print_Area</vt:lpstr>
      <vt:lpstr>Template!Print_Area</vt:lpstr>
      <vt:lpstr>RockyBatter</vt:lpstr>
      <vt:lpstr>RockyBatterM</vt:lpstr>
      <vt:lpstr>RockyBatterS</vt:lpstr>
      <vt:lpstr>Vehicle</vt:lpstr>
      <vt:lpstr>Vertical</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Prue</dc:creator>
  <cp:lastModifiedBy>Prue J Oswin</cp:lastModifiedBy>
  <cp:lastPrinted>2018-07-18T06:10:27Z</cp:lastPrinted>
  <dcterms:created xsi:type="dcterms:W3CDTF">2018-06-03T00:53:15Z</dcterms:created>
  <dcterms:modified xsi:type="dcterms:W3CDTF">2018-07-18T06:16:06Z</dcterms:modified>
</cp:coreProperties>
</file>