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mc:AlternateContent xmlns:mc="http://schemas.openxmlformats.org/markup-compatibility/2006">
    <mc:Choice Requires="x15">
      <x15ac:absPath xmlns:x15ac="http://schemas.microsoft.com/office/spreadsheetml/2010/11/ac" url="https://tmrqld.sharepoint.com/teams/PMDEnvironmentTeam-WorkFiles/Shared Documents/11. Resource Use and Waste/W2R Improvements/"/>
    </mc:Choice>
  </mc:AlternateContent>
  <xr:revisionPtr revIDLastSave="972" documentId="8_{B7EF819B-DA35-40DC-9DD4-59E24FAA4720}" xr6:coauthVersionLast="47" xr6:coauthVersionMax="47" xr10:uidLastSave="{C829A4F0-3841-4EB0-9949-4A6B7DAFC94D}"/>
  <bookViews>
    <workbookView xWindow="30315" yWindow="-1725" windowWidth="28800" windowHeight="15435" tabRatio="695" xr2:uid="{00000000-000D-0000-FFFF-FFFF00000000}"/>
  </bookViews>
  <sheets>
    <sheet name="INPUT" sheetId="1" r:id="rId1"/>
    <sheet name="ACTUAL - Monthly" sheetId="28" r:id="rId2"/>
    <sheet name="ESTIMATE" sheetId="29" r:id="rId3"/>
    <sheet name="USER GUIDE" sheetId="17" r:id="rId4"/>
    <sheet name="CONVERSIONS" sheetId="27" r:id="rId5"/>
    <sheet name="Lookups" sheetId="4" r:id="rId6"/>
    <sheet name="Raw Data" sheetId="25" r:id="rId7"/>
  </sheets>
  <externalReferences>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s>
  <definedNames>
    <definedName name="_______" localSheetId="6">#REF!</definedName>
    <definedName name="_______">#REF!</definedName>
    <definedName name="_______PLC15" localSheetId="1">#REF!</definedName>
    <definedName name="_______PLC15" localSheetId="4">#REF!</definedName>
    <definedName name="_______PLC15" localSheetId="6">#REF!</definedName>
    <definedName name="_______PLC15" localSheetId="3">#REF!</definedName>
    <definedName name="_______PLC15">#REF!</definedName>
    <definedName name="_______PLC20" localSheetId="1">#REF!</definedName>
    <definedName name="_______PLC20" localSheetId="4">#REF!</definedName>
    <definedName name="_______PLC20" localSheetId="6">#REF!</definedName>
    <definedName name="_______PLC20" localSheetId="3">#REF!</definedName>
    <definedName name="_______PLC20">#REF!</definedName>
    <definedName name="______PLC15" localSheetId="1">#REF!</definedName>
    <definedName name="______PLC15" localSheetId="4">#REF!</definedName>
    <definedName name="______PLC15" localSheetId="6">#REF!</definedName>
    <definedName name="______PLC15" localSheetId="3">#REF!</definedName>
    <definedName name="______PLC15">#REF!</definedName>
    <definedName name="______PLC20" localSheetId="1">#REF!</definedName>
    <definedName name="______PLC20" localSheetId="4">#REF!</definedName>
    <definedName name="______PLC20" localSheetId="6">#REF!</definedName>
    <definedName name="______PLC20" localSheetId="3">#REF!</definedName>
    <definedName name="______PLC20">#REF!</definedName>
    <definedName name="_____PLC15" localSheetId="1">#REF!</definedName>
    <definedName name="_____PLC15" localSheetId="4">#REF!</definedName>
    <definedName name="_____PLC15" localSheetId="6">#REF!</definedName>
    <definedName name="_____PLC15" localSheetId="3">#REF!</definedName>
    <definedName name="_____PLC15">#REF!</definedName>
    <definedName name="_____PLC20" localSheetId="1">#REF!</definedName>
    <definedName name="_____PLC20" localSheetId="4">#REF!</definedName>
    <definedName name="_____PLC20" localSheetId="6">#REF!</definedName>
    <definedName name="_____PLC20" localSheetId="3">#REF!</definedName>
    <definedName name="_____PLC20">#REF!</definedName>
    <definedName name="____PLC15" localSheetId="1">#REF!</definedName>
    <definedName name="____PLC15" localSheetId="4">#REF!</definedName>
    <definedName name="____PLC15" localSheetId="6">#REF!</definedName>
    <definedName name="____PLC15" localSheetId="3">#REF!</definedName>
    <definedName name="____PLC15">#REF!</definedName>
    <definedName name="____PLC20" localSheetId="1">#REF!</definedName>
    <definedName name="____PLC20" localSheetId="4">#REF!</definedName>
    <definedName name="____PLC20" localSheetId="6">#REF!</definedName>
    <definedName name="____PLC20" localSheetId="3">#REF!</definedName>
    <definedName name="____PLC20">#REF!</definedName>
    <definedName name="___PLC15" localSheetId="1">#REF!</definedName>
    <definedName name="___PLC15" localSheetId="4">#REF!</definedName>
    <definedName name="___PLC15" localSheetId="6">#REF!</definedName>
    <definedName name="___PLC15" localSheetId="3">#REF!</definedName>
    <definedName name="___PLC15">#REF!</definedName>
    <definedName name="___PLC20" localSheetId="1">#REF!</definedName>
    <definedName name="___PLC20" localSheetId="4">#REF!</definedName>
    <definedName name="___PLC20" localSheetId="6">#REF!</definedName>
    <definedName name="___PLC20" localSheetId="3">#REF!</definedName>
    <definedName name="___PLC20">#REF!</definedName>
    <definedName name="__1" localSheetId="6">#REF!</definedName>
    <definedName name="__1">#REF!</definedName>
    <definedName name="__IntlFixup" hidden="1">TRUE</definedName>
    <definedName name="__PLC15" localSheetId="1">#REF!</definedName>
    <definedName name="__PLC15" localSheetId="4">#REF!</definedName>
    <definedName name="__PLC15" localSheetId="6">#REF!</definedName>
    <definedName name="__PLC15" localSheetId="3">#REF!</definedName>
    <definedName name="__PLC15">#REF!</definedName>
    <definedName name="__PLC20" localSheetId="1">#REF!</definedName>
    <definedName name="__PLC20" localSheetId="4">#REF!</definedName>
    <definedName name="__PLC20" localSheetId="6">#REF!</definedName>
    <definedName name="__PLC20" localSheetId="3">#REF!</definedName>
    <definedName name="__PLC20">#REF!</definedName>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1</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1</definedName>
    <definedName name="_AtRisk_SimSetting_StdRecalcWithoutRiskStaticPercentile" hidden="1">0.5</definedName>
    <definedName name="_Fill" localSheetId="1" hidden="1">#REF!</definedName>
    <definedName name="_Fill" localSheetId="4" hidden="1">#REF!</definedName>
    <definedName name="_Fill" localSheetId="6" hidden="1">#REF!</definedName>
    <definedName name="_Fill" localSheetId="3" hidden="1">#REF!</definedName>
    <definedName name="_Fill" hidden="1">#REF!</definedName>
    <definedName name="_notapplicable" localSheetId="6">#REF!</definedName>
    <definedName name="_notapplicable">#REF!</definedName>
    <definedName name="_Order1" hidden="1">0</definedName>
    <definedName name="_Order2" hidden="1">0</definedName>
    <definedName name="_PLC15" localSheetId="1">#REF!</definedName>
    <definedName name="_PLC15" localSheetId="4">#REF!</definedName>
    <definedName name="_PLC15" localSheetId="6">#REF!</definedName>
    <definedName name="_PLC15" localSheetId="3">#REF!</definedName>
    <definedName name="_PLC15">#REF!</definedName>
    <definedName name="_PLC20" localSheetId="1">#REF!</definedName>
    <definedName name="_PLC20" localSheetId="4">#REF!</definedName>
    <definedName name="_PLC20" localSheetId="6">#REF!</definedName>
    <definedName name="_PLC20" localSheetId="3">#REF!</definedName>
    <definedName name="_PLC20">#REF!</definedName>
    <definedName name="_Sort" localSheetId="1" hidden="1">#REF!</definedName>
    <definedName name="_Sort" localSheetId="4" hidden="1">#REF!</definedName>
    <definedName name="_Sort" localSheetId="6" hidden="1">#REF!</definedName>
    <definedName name="_Sort" localSheetId="3" hidden="1">#REF!</definedName>
    <definedName name="_Sort" hidden="1">#REF!</definedName>
    <definedName name="A">'[1]Side Weirs'!$H$7</definedName>
    <definedName name="aaaaa">[2]!aaaaa</definedName>
    <definedName name="AdjPtsB">[3]WeightingsCalc!$Z$1:$Z$53</definedName>
    <definedName name="AdjPtsToShow">[3]WeightingsCalc!$AH$1:$AH$53</definedName>
    <definedName name="Ag" localSheetId="1">#REF!</definedName>
    <definedName name="Ag" localSheetId="4">#REF!</definedName>
    <definedName name="Ag" localSheetId="6">#REF!</definedName>
    <definedName name="Ag" localSheetId="3">#REF!</definedName>
    <definedName name="Ag">#REF!</definedName>
    <definedName name="alpha">'[4]Jet impact pressure'!$C$6</definedName>
    <definedName name="anscount" hidden="1">1</definedName>
    <definedName name="Area">'[1]Stream Data'!$B$4:$C$23</definedName>
    <definedName name="Areas">[5]Input!$M$16:$M$22</definedName>
    <definedName name="Areas2">[6]Input!$M$15:$M$22</definedName>
    <definedName name="Austroadsrock">'[7]pull down'!$G$6:$H$16</definedName>
    <definedName name="AuthMI">[8]Controls!$C$43</definedName>
    <definedName name="Avoided_Utility_Combustion">'[9]Avoided Utility'!$C$25:$M$72</definedName>
    <definedName name="B" localSheetId="1">#REF!</definedName>
    <definedName name="B" localSheetId="4">#REF!</definedName>
    <definedName name="B" localSheetId="6">#REF!</definedName>
    <definedName name="B" localSheetId="3">#REF!</definedName>
    <definedName name="B">#REF!</definedName>
    <definedName name="baffle" localSheetId="1">#REF!</definedName>
    <definedName name="baffle" localSheetId="4">#REF!</definedName>
    <definedName name="baffle" localSheetId="6">#REF!</definedName>
    <definedName name="baffle" localSheetId="3">#REF!</definedName>
    <definedName name="baffle">#REF!</definedName>
    <definedName name="base">[2]!base</definedName>
    <definedName name="base1">[2]!base1</definedName>
    <definedName name="Basin_L" localSheetId="1">#REF!</definedName>
    <definedName name="Basin_L" localSheetId="4">#REF!</definedName>
    <definedName name="Basin_L" localSheetId="6">#REF!</definedName>
    <definedName name="Basin_L" localSheetId="3">#REF!</definedName>
    <definedName name="Basin_L">#REF!</definedName>
    <definedName name="BASIS">[10]Inputs!$D$46</definedName>
    <definedName name="Batter_protection">'[7]pull down'!$C$48:$C$48</definedName>
    <definedName name="Bc">'[1]Side Weirs'!$E$8</definedName>
    <definedName name="BF" localSheetId="1">#REF!</definedName>
    <definedName name="BF" localSheetId="4">#REF!</definedName>
    <definedName name="BF" localSheetId="6">#REF!</definedName>
    <definedName name="BF" localSheetId="3">#REF!</definedName>
    <definedName name="BF">#REF!</definedName>
    <definedName name="BFb" localSheetId="1">#REF!</definedName>
    <definedName name="BFb" localSheetId="4">#REF!</definedName>
    <definedName name="BFb" localSheetId="6">#REF!</definedName>
    <definedName name="BFb" localSheetId="3">#REF!</definedName>
    <definedName name="BFb">#REF!</definedName>
    <definedName name="BFs" localSheetId="1">#REF!</definedName>
    <definedName name="BFs" localSheetId="4">#REF!</definedName>
    <definedName name="BFs" localSheetId="6">#REF!</definedName>
    <definedName name="BFs" localSheetId="3">#REF!</definedName>
    <definedName name="BFs">#REF!</definedName>
    <definedName name="BoxB" localSheetId="1">#REF!</definedName>
    <definedName name="BoxB" localSheetId="4">#REF!</definedName>
    <definedName name="BoxB" localSheetId="6">#REF!</definedName>
    <definedName name="BoxB" localSheetId="3">#REF!</definedName>
    <definedName name="BoxB">#REF!</definedName>
    <definedName name="BoxD" localSheetId="1">#REF!</definedName>
    <definedName name="BoxD" localSheetId="4">#REF!</definedName>
    <definedName name="BoxD" localSheetId="6">#REF!</definedName>
    <definedName name="BoxD" localSheetId="3">#REF!</definedName>
    <definedName name="BoxD">#REF!</definedName>
    <definedName name="Btop">'[1]Side Weirs'!$H$8</definedName>
    <definedName name="Btrial" localSheetId="1">#REF!</definedName>
    <definedName name="Btrial" localSheetId="4">#REF!</definedName>
    <definedName name="Btrial" localSheetId="6">#REF!</definedName>
    <definedName name="Btrial" localSheetId="3">#REF!</definedName>
    <definedName name="Btrial">#REF!</definedName>
    <definedName name="C0" localSheetId="1">#REF!</definedName>
    <definedName name="C0" localSheetId="4">#REF!</definedName>
    <definedName name="C0" localSheetId="6">#REF!</definedName>
    <definedName name="C0" localSheetId="3">#REF!</definedName>
    <definedName name="C0">#REF!</definedName>
    <definedName name="CapRate" localSheetId="1">#REF!</definedName>
    <definedName name="CapRate" localSheetId="4">#REF!</definedName>
    <definedName name="CapRate" localSheetId="6">#REF!</definedName>
    <definedName name="CapRate" localSheetId="3">#REF!</definedName>
    <definedName name="CapRate">#REF!</definedName>
    <definedName name="CatAbbrev">[3]WeightingsCalc!$B$1:$B$53</definedName>
    <definedName name="CatAbbrev1">[3]CategoriesCalc!$B$1:$B$16</definedName>
    <definedName name="Categories">[3]CategoriesCalc!$A$1:$H$16</definedName>
    <definedName name="CF_FACTOR">[10]Macros!$B$114</definedName>
    <definedName name="channel_lining">'[7]pull down'!$C$27:$C$36</definedName>
    <definedName name="Clear_All" localSheetId="1">#REF!</definedName>
    <definedName name="Clear_All" localSheetId="4">#REF!</definedName>
    <definedName name="Clear_All" localSheetId="6">#REF!</definedName>
    <definedName name="Clear_All" localSheetId="3">#REF!</definedName>
    <definedName name="Clear_All">#REF!</definedName>
    <definedName name="Client_ref_number">[11]Information!$K$3</definedName>
    <definedName name="Coef">'[1]Sharp Crested Weir'!$L$7:$N$17</definedName>
    <definedName name="CombinedWeight">[3]WeightingsCalc!$G$1:$G$53</definedName>
    <definedName name="CommentsRequired">'[12]Form Configuration'!$B$3</definedName>
    <definedName name="concrete" localSheetId="1">#REF!</definedName>
    <definedName name="concrete" localSheetId="4">#REF!</definedName>
    <definedName name="concrete" localSheetId="6">#REF!</definedName>
    <definedName name="concrete" localSheetId="3">#REF!</definedName>
    <definedName name="concrete">#REF!</definedName>
    <definedName name="Cone" localSheetId="1">#REF!</definedName>
    <definedName name="Cone" localSheetId="4">#REF!</definedName>
    <definedName name="Cone" localSheetId="6">#REF!</definedName>
    <definedName name="Cone" localSheetId="3">#REF!</definedName>
    <definedName name="Cone">#REF!</definedName>
    <definedName name="ConeS">'[1]Side Weirs'!$T$7:$U$14</definedName>
    <definedName name="Const_fee" localSheetId="1">#REF!</definedName>
    <definedName name="Const_fee" localSheetId="4">#REF!</definedName>
    <definedName name="Const_fee" localSheetId="6">#REF!</definedName>
    <definedName name="Const_fee" localSheetId="3">#REF!</definedName>
    <definedName name="Const_fee">#REF!</definedName>
    <definedName name="Construction_Cat" localSheetId="1">#REF!</definedName>
    <definedName name="Construction_Cat" localSheetId="4">#REF!</definedName>
    <definedName name="Construction_Cat" localSheetId="6">#REF!</definedName>
    <definedName name="Construction_Cat" localSheetId="3">#REF!</definedName>
    <definedName name="Construction_Cat">#REF!</definedName>
    <definedName name="Construction_Category" localSheetId="1">#REF!</definedName>
    <definedName name="Construction_Category" localSheetId="4">#REF!</definedName>
    <definedName name="Construction_Category" localSheetId="6">#REF!</definedName>
    <definedName name="Construction_Category" localSheetId="3">#REF!</definedName>
    <definedName name="Construction_Category">#REF!</definedName>
    <definedName name="Construction_Category2">'[13]Dropdown Lists'!$B$4:$B$53</definedName>
    <definedName name="Construction_Sub_Category" localSheetId="1">#REF!</definedName>
    <definedName name="Construction_Sub_Category" localSheetId="4">#REF!</definedName>
    <definedName name="Construction_Sub_Category" localSheetId="6">#REF!</definedName>
    <definedName name="Construction_Sub_Category" localSheetId="3">#REF!</definedName>
    <definedName name="Construction_Sub_Category">#REF!</definedName>
    <definedName name="ConstructMI">[8]Controls!$C$42</definedName>
    <definedName name="COs">'[1]Side Weirs'!$Q$6:$R$16</definedName>
    <definedName name="CreditCode">[3]WeightingsCalc!$A$1:$A$53</definedName>
    <definedName name="CritD" localSheetId="1">#REF!</definedName>
    <definedName name="CritD" localSheetId="4">#REF!</definedName>
    <definedName name="CritD" localSheetId="6">#REF!</definedName>
    <definedName name="CritD" localSheetId="3">#REF!</definedName>
    <definedName name="CritD">#REF!</definedName>
    <definedName name="CritD2" localSheetId="1">#REF!</definedName>
    <definedName name="CritD2" localSheetId="4">#REF!</definedName>
    <definedName name="CritD2" localSheetId="6">#REF!</definedName>
    <definedName name="CritD2" localSheetId="3">#REF!</definedName>
    <definedName name="CritD2">#REF!</definedName>
    <definedName name="CritTest" localSheetId="1">#REF!</definedName>
    <definedName name="CritTest" localSheetId="4">#REF!</definedName>
    <definedName name="CritTest" localSheetId="6">#REF!</definedName>
    <definedName name="CritTest" localSheetId="3">#REF!</definedName>
    <definedName name="CritTest">#REF!</definedName>
    <definedName name="CritTest2" localSheetId="1">#REF!</definedName>
    <definedName name="CritTest2" localSheetId="4">#REF!</definedName>
    <definedName name="CritTest2" localSheetId="6">#REF!</definedName>
    <definedName name="CritTest2" localSheetId="3">#REF!</definedName>
    <definedName name="CritTest2">#REF!</definedName>
    <definedName name="Ctwo" localSheetId="1">#REF!</definedName>
    <definedName name="Ctwo" localSheetId="4">#REF!</definedName>
    <definedName name="Ctwo" localSheetId="6">#REF!</definedName>
    <definedName name="Ctwo" localSheetId="3">#REF!</definedName>
    <definedName name="Ctwo">#REF!</definedName>
    <definedName name="CtwoS">'[1]Side Weirs'!$AJ$33:$AK$40</definedName>
    <definedName name="D" localSheetId="1">#REF!</definedName>
    <definedName name="D" localSheetId="4">#REF!</definedName>
    <definedName name="D" localSheetId="6">#REF!</definedName>
    <definedName name="D" localSheetId="3">#REF!</definedName>
    <definedName name="D">#REF!</definedName>
    <definedName name="D_BASE">[14]Mat_DBase!$F$2:$L$5693</definedName>
    <definedName name="d_ch1" localSheetId="1">#REF!</definedName>
    <definedName name="d_ch1" localSheetId="4">#REF!</definedName>
    <definedName name="d_ch1" localSheetId="6">#REF!</definedName>
    <definedName name="d_ch1" localSheetId="3">#REF!</definedName>
    <definedName name="d_ch1">#REF!</definedName>
    <definedName name="d_ch2" localSheetId="1">[15]C12CH01D!#REF!</definedName>
    <definedName name="d_ch2" localSheetId="4">[15]C12CH01D!#REF!</definedName>
    <definedName name="d_ch2" localSheetId="6">[15]C12CH01D!#REF!</definedName>
    <definedName name="d_ch2" localSheetId="3">[15]C12CH01D!#REF!</definedName>
    <definedName name="d_ch2">[15]C12CH01D!#REF!</definedName>
    <definedName name="d_ch3">[15]C12CH01D!$C$286</definedName>
    <definedName name="D1_ramp_base" localSheetId="1">#REF!</definedName>
    <definedName name="D1_ramp_base" localSheetId="4">#REF!</definedName>
    <definedName name="D1_ramp_base" localSheetId="6">#REF!</definedName>
    <definedName name="D1_ramp_base" localSheetId="3">#REF!</definedName>
    <definedName name="D1_ramp_base">#REF!</definedName>
    <definedName name="data1">'[16]Loan Data'!$F$13</definedName>
    <definedName name="data2">'[16]Loan Data'!$F$16</definedName>
    <definedName name="data3">'[16]Loan Data'!$I$16</definedName>
    <definedName name="data4">'[16]Loan Data'!$F$17</definedName>
    <definedName name="data5">'[16]Loan Data'!$I$17</definedName>
    <definedName name="data6">'[16]Loan Data'!$I$18</definedName>
    <definedName name="Depth_2" localSheetId="1">#REF!</definedName>
    <definedName name="Depth_2" localSheetId="4">#REF!</definedName>
    <definedName name="Depth_2" localSheetId="6">#REF!</definedName>
    <definedName name="Depth_2" localSheetId="3">#REF!</definedName>
    <definedName name="Depth_2">#REF!</definedName>
    <definedName name="Depth_3" localSheetId="1">#REF!</definedName>
    <definedName name="Depth_3" localSheetId="4">#REF!</definedName>
    <definedName name="Depth_3" localSheetId="6">#REF!</definedName>
    <definedName name="Depth_3" localSheetId="3">#REF!</definedName>
    <definedName name="Depth_3">#REF!</definedName>
    <definedName name="Dev_fee" localSheetId="1">#REF!</definedName>
    <definedName name="Dev_fee" localSheetId="4">#REF!</definedName>
    <definedName name="Dev_fee" localSheetId="6">#REF!</definedName>
    <definedName name="Dev_fee" localSheetId="3">#REF!</definedName>
    <definedName name="Dev_fee">#REF!</definedName>
    <definedName name="Developable" localSheetId="1">#REF!</definedName>
    <definedName name="Developable" localSheetId="4">#REF!</definedName>
    <definedName name="Developable" localSheetId="6">#REF!</definedName>
    <definedName name="Developable" localSheetId="3">#REF!</definedName>
    <definedName name="Developable">#REF!</definedName>
    <definedName name="dflt1">'[17]Customize Your Loan Manager'!$G$21</definedName>
    <definedName name="Din">'[18]Blowback potential'!$C$6</definedName>
    <definedName name="display_area_4" localSheetId="1">#REF!</definedName>
    <definedName name="display_area_4" localSheetId="4">#REF!</definedName>
    <definedName name="display_area_4" localSheetId="6">#REF!</definedName>
    <definedName name="display_area_4" localSheetId="3">#REF!</definedName>
    <definedName name="display_area_4">#REF!</definedName>
    <definedName name="Dm" localSheetId="1">#REF!</definedName>
    <definedName name="Dm" localSheetId="4">#REF!</definedName>
    <definedName name="Dm" localSheetId="6">#REF!</definedName>
    <definedName name="Dm" localSheetId="3">#REF!</definedName>
    <definedName name="Dm">#REF!</definedName>
    <definedName name="Dout" localSheetId="1">#REF!</definedName>
    <definedName name="Dout" localSheetId="4">#REF!</definedName>
    <definedName name="Dout" localSheetId="6">#REF!</definedName>
    <definedName name="Dout" localSheetId="3">#REF!</definedName>
    <definedName name="Dout">#REF!</definedName>
    <definedName name="DSPIMO" localSheetId="1">'[19]Loan Data'!#REF!</definedName>
    <definedName name="DSPIMO" localSheetId="4">'[19]Loan Data'!#REF!</definedName>
    <definedName name="DSPIMO" localSheetId="6">'[19]Loan Data'!#REF!</definedName>
    <definedName name="DSPIMO" localSheetId="3">'[19]Loan Data'!#REF!</definedName>
    <definedName name="DSPIMO">'[19]Loan Data'!#REF!</definedName>
    <definedName name="E_bal" localSheetId="1">#REF!</definedName>
    <definedName name="E_bal" localSheetId="4">#REF!</definedName>
    <definedName name="E_bal" localSheetId="6">#REF!</definedName>
    <definedName name="E_bal" localSheetId="3">#REF!</definedName>
    <definedName name="E_bal">#REF!</definedName>
    <definedName name="end" localSheetId="1">#REF!</definedName>
    <definedName name="end" localSheetId="4">#REF!</definedName>
    <definedName name="end" localSheetId="6">#REF!</definedName>
    <definedName name="end" localSheetId="3">#REF!</definedName>
    <definedName name="end">#REF!</definedName>
    <definedName name="EnergyUse_Alternative">'[9]Analysis Results (energy)'!$D$139:$S$198</definedName>
    <definedName name="EnergyUse_Baseline">'[9]Analysis Results (energy)'!$D$75:$Q$134</definedName>
    <definedName name="Entered_Pmt">'[16]Loan Data'!$I$21</definedName>
    <definedName name="Eo" localSheetId="1">#REF!</definedName>
    <definedName name="Eo" localSheetId="4">#REF!</definedName>
    <definedName name="Eo" localSheetId="6">#REF!</definedName>
    <definedName name="Eo" localSheetId="3">#REF!</definedName>
    <definedName name="Eo">#REF!</definedName>
    <definedName name="F_star" localSheetId="1">#REF!</definedName>
    <definedName name="F_star" localSheetId="4">#REF!</definedName>
    <definedName name="F_star" localSheetId="6">#REF!</definedName>
    <definedName name="F_star" localSheetId="3">#REF!</definedName>
    <definedName name="F_star">#REF!</definedName>
    <definedName name="F_star2" localSheetId="1">#REF!</definedName>
    <definedName name="F_star2" localSheetId="4">#REF!</definedName>
    <definedName name="F_star2" localSheetId="6">#REF!</definedName>
    <definedName name="F_star2" localSheetId="3">#REF!</definedName>
    <definedName name="F_star2">#REF!</definedName>
    <definedName name="F_test" localSheetId="1">#REF!</definedName>
    <definedName name="F_test" localSheetId="4">#REF!</definedName>
    <definedName name="F_test" localSheetId="6">#REF!</definedName>
    <definedName name="F_test" localSheetId="3">#REF!</definedName>
    <definedName name="F_test">#REF!</definedName>
    <definedName name="F_test2" localSheetId="1">#REF!</definedName>
    <definedName name="F_test2" localSheetId="4">#REF!</definedName>
    <definedName name="F_test2" localSheetId="6">#REF!</definedName>
    <definedName name="F_test2" localSheetId="3">#REF!</definedName>
    <definedName name="F_test2">#REF!</definedName>
    <definedName name="FinaMI">[8]Controls!$C$48</definedName>
    <definedName name="firsttest" localSheetId="1">#REF!</definedName>
    <definedName name="firsttest" localSheetId="4">#REF!</definedName>
    <definedName name="firsttest" localSheetId="6">#REF!</definedName>
    <definedName name="firsttest" localSheetId="3">#REF!</definedName>
    <definedName name="firsttest">#REF!</definedName>
    <definedName name="GHGAlternative_MTCE">'[9]Analysis Results (MTCE)'!$D$127:$S$180</definedName>
    <definedName name="GHGAlternative_MTCO2E">'[9]Analysis Results (MTCO2E)'!$D$139:$S$198</definedName>
    <definedName name="GHGBaseline_MTCE">'[9]Analysis Results (MTCE)'!$D$69:$Q$122</definedName>
    <definedName name="GHGBaseline_MTCO2E">'[9]Analysis Results (MTCO2E)'!$D$75:$Q$134</definedName>
    <definedName name="GoAssetChart">[2]!GoAssetChart</definedName>
    <definedName name="GoBack">[2]!GoBack</definedName>
    <definedName name="GoBalanceSheet">[2]!GoBalanceSheet</definedName>
    <definedName name="GoBalanceSheet2">[2]!GoBalanceSheet2</definedName>
    <definedName name="GoCashFlow">[2]!GoCashFlow</definedName>
    <definedName name="GoData">[2]!GoData</definedName>
    <definedName name="GoIncomeChart">[2]!GoIncomeChart</definedName>
    <definedName name="Grade" localSheetId="1">#REF!</definedName>
    <definedName name="Grade" localSheetId="4">#REF!</definedName>
    <definedName name="Grade" localSheetId="6">#REF!</definedName>
    <definedName name="Grade" localSheetId="3">#REF!</definedName>
    <definedName name="Grade">#REF!</definedName>
    <definedName name="Grid_Mix_EF">'[9]Avoided Utility'!$C$79:$F$88</definedName>
    <definedName name="GSTVAT">[8]Input!$R$377</definedName>
    <definedName name="hd" localSheetId="1">#REF!</definedName>
    <definedName name="hd" localSheetId="4">#REF!</definedName>
    <definedName name="hd" localSheetId="6">#REF!</definedName>
    <definedName name="hd" localSheetId="3">#REF!</definedName>
    <definedName name="hd">#REF!</definedName>
    <definedName name="hi" localSheetId="1">#REF!</definedName>
    <definedName name="hi" localSheetId="4">#REF!</definedName>
    <definedName name="hi" localSheetId="6">#REF!</definedName>
    <definedName name="hi" localSheetId="3">#REF!</definedName>
    <definedName name="hi">#REF!</definedName>
    <definedName name="ho" localSheetId="1">#REF!</definedName>
    <definedName name="ho" localSheetId="4">#REF!</definedName>
    <definedName name="ho" localSheetId="6">#REF!</definedName>
    <definedName name="ho" localSheetId="3">#REF!</definedName>
    <definedName name="ho">#REF!</definedName>
    <definedName name="Import_11">[6]Input!$B$207:$B$216</definedName>
    <definedName name="Import_41">[8]Input!$R$389</definedName>
    <definedName name="Import_48">[8]Input!$R$399</definedName>
    <definedName name="Import_734">[8]Input!$E$315</definedName>
    <definedName name="Import_738">[8]Input!$E$324</definedName>
    <definedName name="Import_760">[8]Input!$R$391</definedName>
    <definedName name="Import_768">[8]Input!$R$401</definedName>
    <definedName name="Import_779">[8]Input!$R$419</definedName>
    <definedName name="Input_View" localSheetId="1">#REF!</definedName>
    <definedName name="Input_View" localSheetId="4">#REF!</definedName>
    <definedName name="Input_View" localSheetId="6">#REF!</definedName>
    <definedName name="Input_View" localSheetId="3">#REF!</definedName>
    <definedName name="Input_View">#REF!</definedName>
    <definedName name="IntPay1">[8]Input!$R$394</definedName>
    <definedName name="IntPay2">[8]Input!$R$404</definedName>
    <definedName name="IntPay3">[8]Input!$R$410</definedName>
    <definedName name="Job_number">[11]Information!$K$2</definedName>
    <definedName name="JR">[2]!JR</definedName>
    <definedName name="jump" localSheetId="1">#REF!</definedName>
    <definedName name="jump" localSheetId="4">#REF!</definedName>
    <definedName name="jump" localSheetId="6">#REF!</definedName>
    <definedName name="jump" localSheetId="3">#REF!</definedName>
    <definedName name="jump">#REF!</definedName>
    <definedName name="jump_d" localSheetId="1">#REF!</definedName>
    <definedName name="jump_d" localSheetId="4">#REF!</definedName>
    <definedName name="jump_d" localSheetId="6">#REF!</definedName>
    <definedName name="jump_d" localSheetId="3">#REF!</definedName>
    <definedName name="jump_d">#REF!</definedName>
    <definedName name="JVYes">[8]Input!$R$373</definedName>
    <definedName name="Kg" localSheetId="1">#REF!</definedName>
    <definedName name="Kg" localSheetId="4">#REF!</definedName>
    <definedName name="Kg" localSheetId="6">#REF!</definedName>
    <definedName name="Kg" localSheetId="3">#REF!</definedName>
    <definedName name="Kg">#REF!</definedName>
    <definedName name="kkkk">[2]!kkkk</definedName>
    <definedName name="L" localSheetId="1">#REF!</definedName>
    <definedName name="L" localSheetId="4">#REF!</definedName>
    <definedName name="L" localSheetId="6">#REF!</definedName>
    <definedName name="L" localSheetId="3">#REF!</definedName>
    <definedName name="L">#REF!</definedName>
    <definedName name="Labor_Hours_Alternative">'[9]Analysis Results (Labor Hours)'!$D$139:$S$198</definedName>
    <definedName name="Labor_Hours_Baseline">'[9]Analysis Results (Labor Hours)'!$D$75:$Q$134</definedName>
    <definedName name="LandMI">[8]Controls!$C$47</definedName>
    <definedName name="LandpMI">[8]Controls!$C$40</definedName>
    <definedName name="LandValue" localSheetId="1">#REF!</definedName>
    <definedName name="LandValue" localSheetId="4">#REF!</definedName>
    <definedName name="LandValue" localSheetId="6">#REF!</definedName>
    <definedName name="LandValue" localSheetId="3">#REF!</definedName>
    <definedName name="LandValue">#REF!</definedName>
    <definedName name="LB" localSheetId="1">#REF!</definedName>
    <definedName name="LB" localSheetId="4">#REF!</definedName>
    <definedName name="LB" localSheetId="6">#REF!</definedName>
    <definedName name="LB" localSheetId="3">#REF!</definedName>
    <definedName name="LB">#REF!</definedName>
    <definedName name="LCIA2">'[20]Dropdown Lists'!$B$4:$B$134</definedName>
    <definedName name="LeasMI">[8]Controls!$C$53</definedName>
    <definedName name="Length" localSheetId="1">#REF!</definedName>
    <definedName name="Length" localSheetId="4">#REF!</definedName>
    <definedName name="Length" localSheetId="6">#REF!</definedName>
    <definedName name="Length" localSheetId="3">#REF!</definedName>
    <definedName name="Length">#REF!</definedName>
    <definedName name="LF_Avoided_Utility_Ratio">'[9]Avoided Utility'!$D$7:$E$16</definedName>
    <definedName name="LF_Collection_Scenario">'[9]Landfill Gas Collection'!$B$11:$W$70</definedName>
    <definedName name="LocTAX">[6]Controls!$D$111</definedName>
    <definedName name="Lookup_C">[21]Validation!$C$13:$H$13</definedName>
    <definedName name="Lookup_L">[21]Validation!$C$13:$C$18</definedName>
    <definedName name="Lookup_Risk">[21]Validation!$C$13:$H$18</definedName>
    <definedName name="LR_1">[8]Input!$R$393</definedName>
    <definedName name="LR_2">[8]Input!$R$403</definedName>
    <definedName name="LR_3">[8]Input!$R$409</definedName>
    <definedName name="mannings">'[7]pull down'!$C$27:$F$36</definedName>
    <definedName name="mark" localSheetId="1" hidden="1">_xll.RiskCellHasTokens(4096+32768+65536)</definedName>
    <definedName name="mark" localSheetId="3" hidden="1">_xll.RiskCellHasTokens(4096+32768+65536)</definedName>
    <definedName name="mark" hidden="1">_xll.RiskCellHasTokens(4096+32768+65536)</definedName>
    <definedName name="mark2" localSheetId="1" hidden="1">_xll.RiskCellHasTokens(4096+32768+65536)</definedName>
    <definedName name="mark2" localSheetId="3" hidden="1">_xll.RiskCellHasTokens(4096+32768+65536)</definedName>
    <definedName name="mark2" hidden="1">_xll.RiskCellHasTokens(4096+32768+65536)</definedName>
    <definedName name="Material_Process" localSheetId="1">[22]LCIA!#REF!</definedName>
    <definedName name="Material_Process" localSheetId="4">[22]LCIA!#REF!</definedName>
    <definedName name="Material_Process" localSheetId="6">[22]LCIA!#REF!</definedName>
    <definedName name="Material_Process" localSheetId="3">[22]LCIA!#REF!</definedName>
    <definedName name="Material_Process">[22]LCIA!#REF!</definedName>
    <definedName name="Material_Process4">'[13]Dropdown Lists'!$E$4:$E$135</definedName>
    <definedName name="MaterialProcess">[23]LCIA!$C$5:$C$313</definedName>
    <definedName name="MaxEsc" localSheetId="1">#REF!</definedName>
    <definedName name="MaxEsc" localSheetId="4">#REF!</definedName>
    <definedName name="MaxEsc" localSheetId="6">#REF!</definedName>
    <definedName name="MaxEsc" localSheetId="3">#REF!</definedName>
    <definedName name="MaxEsc">#REF!</definedName>
    <definedName name="MCODE_LIST">'[14]Estimate Coding'!$B$11:$B$49</definedName>
    <definedName name="MinD">'[12]Form Configuration'!$D$4</definedName>
    <definedName name="MinF">'[12]Form Configuration'!$C$4</definedName>
    <definedName name="MinM">'[12]Form Configuration'!$B$4</definedName>
    <definedName name="Misc2MI">[8]Controls!$C$44</definedName>
    <definedName name="Misc3MI">[8]Controls!$C$45</definedName>
    <definedName name="MiscMI">[8]Controls!$C$46</definedName>
    <definedName name="MissPointsWholeCatOut">[3]WeightingsCalc!$AC$1:$AC$53</definedName>
    <definedName name="ModelLife">[5]Calc!$C$28</definedName>
    <definedName name="module" localSheetId="1">#REF!</definedName>
    <definedName name="module" localSheetId="4">#REF!</definedName>
    <definedName name="module" localSheetId="6">#REF!</definedName>
    <definedName name="module" localSheetId="3">#REF!</definedName>
    <definedName name="module">#REF!</definedName>
    <definedName name="MTCESheets" localSheetId="1">#REF!</definedName>
    <definedName name="MTCESheets" localSheetId="4">#REF!</definedName>
    <definedName name="MTCESheets" localSheetId="6">#REF!</definedName>
    <definedName name="MTCESheets" localSheetId="3">#REF!</definedName>
    <definedName name="MTCESheets">#REF!</definedName>
    <definedName name="MTCO2ESheets" localSheetId="1">#REF!</definedName>
    <definedName name="MTCO2ESheets" localSheetId="4">#REF!</definedName>
    <definedName name="MTCO2ESheets" localSheetId="6">#REF!</definedName>
    <definedName name="MTCO2ESheets" localSheetId="3">#REF!</definedName>
    <definedName name="MTCO2ESheets">#REF!</definedName>
    <definedName name="new" localSheetId="1">#REF!</definedName>
    <definedName name="new" localSheetId="6">#REF!</definedName>
    <definedName name="new" localSheetId="3">#REF!</definedName>
    <definedName name="new">#REF!</definedName>
    <definedName name="newname" localSheetId="1">#REF!</definedName>
    <definedName name="newname" localSheetId="6">#REF!</definedName>
    <definedName name="newname" localSheetId="3">#REF!</definedName>
    <definedName name="newname">#REF!</definedName>
    <definedName name="Nf">'[1]Side Weirs'!$H$9</definedName>
    <definedName name="NLA">[10]Inputs!$D$98</definedName>
    <definedName name="NOMO">'[16]Loan Data'!$F$20</definedName>
    <definedName name="NormD" localSheetId="1">#REF!</definedName>
    <definedName name="NormD" localSheetId="4">#REF!</definedName>
    <definedName name="NormD" localSheetId="6">#REF!</definedName>
    <definedName name="NormD" localSheetId="3">#REF!</definedName>
    <definedName name="NormD">#REF!</definedName>
    <definedName name="NormD2" localSheetId="1">#REF!</definedName>
    <definedName name="NormD2" localSheetId="4">#REF!</definedName>
    <definedName name="NormD2" localSheetId="6">#REF!</definedName>
    <definedName name="NormD2" localSheetId="3">#REF!</definedName>
    <definedName name="NormD2">#REF!</definedName>
    <definedName name="NSheets" localSheetId="1">#REF!</definedName>
    <definedName name="NSheets" localSheetId="4">#REF!</definedName>
    <definedName name="NSheets" localSheetId="6">#REF!</definedName>
    <definedName name="NSheets" localSheetId="3">#REF!</definedName>
    <definedName name="NSheets">#REF!</definedName>
    <definedName name="NUMCHECK">AND(ISNUMBER('[19]Loan Data'!$F$16),ISNUMBER('[19]Loan Data'!$I$16),ISNUMBER('[19]Loan Data'!$I$17),ISNUMBER('[19]Loan Data'!$I$18))</definedName>
    <definedName name="NUMENTRIES" localSheetId="1">'[19]Loan Amortization Table'!#REF!</definedName>
    <definedName name="NUMENTRIES" localSheetId="4">'[19]Loan Amortization Table'!#REF!</definedName>
    <definedName name="NUMENTRIES" localSheetId="6">'[19]Loan Amortization Table'!#REF!</definedName>
    <definedName name="NUMENTRIES" localSheetId="3">'[19]Loan Amortization Table'!#REF!</definedName>
    <definedName name="NUMENTRIES">'[19]Loan Amortization Table'!#REF!</definedName>
    <definedName name="Obli">'[1]Oblique Sharp Crested Weir'!$S$15:$T$31</definedName>
    <definedName name="on">'[13]Dropdown Lists'!$H$4:$H$5</definedName>
    <definedName name="OpenB" localSheetId="1">#REF!</definedName>
    <definedName name="OpenB" localSheetId="4">#REF!</definedName>
    <definedName name="OpenB" localSheetId="6">#REF!</definedName>
    <definedName name="OpenB" localSheetId="3">#REF!</definedName>
    <definedName name="OpenB">#REF!</definedName>
    <definedName name="Ownerend">[8]Calc!$AA$496</definedName>
    <definedName name="OZUK">[8]Controls!$A$111</definedName>
    <definedName name="p">'[1]Side Weirs'!$E$13</definedName>
    <definedName name="Pal_Workbook_GUID" hidden="1">"SE2XGIQQ84UME5KPAUVTB83C"</definedName>
    <definedName name="PContMI">[8]Controls!$C$54</definedName>
    <definedName name="Period">[6]Controls!$C$82</definedName>
    <definedName name="PERYR">'[16]Loan Data'!$I$18</definedName>
    <definedName name="PipeBarrels" localSheetId="1">#REF!</definedName>
    <definedName name="PipeBarrels" localSheetId="4">#REF!</definedName>
    <definedName name="PipeBarrels" localSheetId="6">#REF!</definedName>
    <definedName name="PipeBarrels" localSheetId="3">#REF!</definedName>
    <definedName name="PipeBarrels">#REF!</definedName>
    <definedName name="PLC" localSheetId="1">#REF!</definedName>
    <definedName name="PLC" localSheetId="4">#REF!</definedName>
    <definedName name="PLC" localSheetId="6">#REF!</definedName>
    <definedName name="PLC" localSheetId="3">#REF!</definedName>
    <definedName name="PLC">#REF!</definedName>
    <definedName name="pmnt">'[19]Loan Data'!$I$20</definedName>
    <definedName name="PointsAchieved">[3]WeightingsCalc!$AK$1:$AK$53</definedName>
    <definedName name="PointsWithScopeOut">[3]WeightingsCalc!$S$1:$S$53</definedName>
    <definedName name="_xlnm.Print_Area" localSheetId="1">'ACTUAL - Monthly'!$A$2:$CU$3</definedName>
    <definedName name="_xlnm.Print_Area" localSheetId="2">ESTIMATE!$A$1:$P$30</definedName>
    <definedName name="Profit">[24]Summary!$G$46</definedName>
    <definedName name="Project_name_1">[11]Information!$C$2</definedName>
    <definedName name="Project_name_2">[11]Information!$C$3</definedName>
    <definedName name="Projectend">[8]Calc!$AA$495</definedName>
    <definedName name="ProMI">[8]Controls!$C$41</definedName>
    <definedName name="Q" localSheetId="1">#REF!</definedName>
    <definedName name="Q" localSheetId="4">#REF!</definedName>
    <definedName name="Q" localSheetId="6">#REF!</definedName>
    <definedName name="Q" localSheetId="3">#REF!</definedName>
    <definedName name="Q">#REF!</definedName>
    <definedName name="Qcalc" localSheetId="1">#REF!</definedName>
    <definedName name="Qcalc" localSheetId="4">#REF!</definedName>
    <definedName name="Qcalc" localSheetId="6">#REF!</definedName>
    <definedName name="Qcalc" localSheetId="3">#REF!</definedName>
    <definedName name="Qcalc">#REF!</definedName>
    <definedName name="QCalc2" localSheetId="1">#REF!</definedName>
    <definedName name="QCalc2" localSheetId="4">#REF!</definedName>
    <definedName name="QCalc2" localSheetId="6">#REF!</definedName>
    <definedName name="QCalc2" localSheetId="3">#REF!</definedName>
    <definedName name="QCalc2">#REF!</definedName>
    <definedName name="Qcrit" localSheetId="1">#REF!</definedName>
    <definedName name="Qcrit" localSheetId="4">#REF!</definedName>
    <definedName name="Qcrit" localSheetId="6">#REF!</definedName>
    <definedName name="Qcrit" localSheetId="3">#REF!</definedName>
    <definedName name="Qcrit">#REF!</definedName>
    <definedName name="QCrit2" localSheetId="1">#REF!</definedName>
    <definedName name="QCrit2" localSheetId="4">#REF!</definedName>
    <definedName name="QCrit2" localSheetId="6">#REF!</definedName>
    <definedName name="QCrit2" localSheetId="3">#REF!</definedName>
    <definedName name="QCrit2">#REF!</definedName>
    <definedName name="QGtest" localSheetId="1">#REF!</definedName>
    <definedName name="QGtest" localSheetId="4">#REF!</definedName>
    <definedName name="QGtest" localSheetId="6">#REF!</definedName>
    <definedName name="QGtest" localSheetId="3">#REF!</definedName>
    <definedName name="QGtest">#REF!</definedName>
    <definedName name="Qtest" localSheetId="1">#REF!</definedName>
    <definedName name="Qtest" localSheetId="4">#REF!</definedName>
    <definedName name="Qtest" localSheetId="6">#REF!</definedName>
    <definedName name="Qtest" localSheetId="3">#REF!</definedName>
    <definedName name="Qtest">#REF!</definedName>
    <definedName name="Qtest2" localSheetId="1">#REF!</definedName>
    <definedName name="Qtest2" localSheetId="4">#REF!</definedName>
    <definedName name="Qtest2" localSheetId="6">#REF!</definedName>
    <definedName name="Qtest2" localSheetId="3">#REF!</definedName>
    <definedName name="Qtest2">#REF!</definedName>
    <definedName name="QWtest" localSheetId="1">#REF!</definedName>
    <definedName name="QWtest" localSheetId="4">#REF!</definedName>
    <definedName name="QWtest" localSheetId="6">#REF!</definedName>
    <definedName name="QWtest" localSheetId="3">#REF!</definedName>
    <definedName name="QWtest">#REF!</definedName>
    <definedName name="RadG" localSheetId="1">#REF!</definedName>
    <definedName name="RadG" localSheetId="4">#REF!</definedName>
    <definedName name="RadG" localSheetId="6">#REF!</definedName>
    <definedName name="RadG" localSheetId="3">#REF!</definedName>
    <definedName name="RadG">#REF!</definedName>
    <definedName name="Ranking" localSheetId="1">#REF!</definedName>
    <definedName name="Ranking" localSheetId="4">#REF!</definedName>
    <definedName name="Ranking" localSheetId="6">#REF!</definedName>
    <definedName name="Ranking" localSheetId="3">#REF!</definedName>
    <definedName name="Ranking">#REF!</definedName>
    <definedName name="RawWeight" localSheetId="1">[3]WeightingsCalc!#REF!</definedName>
    <definedName name="RawWeight" localSheetId="6">[3]WeightingsCalc!#REF!</definedName>
    <definedName name="RawWeight" localSheetId="3">[3]WeightingsCalc!#REF!</definedName>
    <definedName name="RawWeight">[3]WeightingsCalc!#REF!</definedName>
    <definedName name="RCPView">[5]Input!$R$373</definedName>
    <definedName name="Rent" localSheetId="1">#REF!</definedName>
    <definedName name="Rent" localSheetId="4">#REF!</definedName>
    <definedName name="Rent" localSheetId="6">#REF!</definedName>
    <definedName name="Rent" localSheetId="3">#REF!</definedName>
    <definedName name="Rent">#REF!</definedName>
    <definedName name="RentEscRange" localSheetId="1">#REF!</definedName>
    <definedName name="RentEscRange" localSheetId="4">#REF!</definedName>
    <definedName name="RentEscRange" localSheetId="6">#REF!</definedName>
    <definedName name="RentEscRange" localSheetId="3">#REF!</definedName>
    <definedName name="RentEscRange">#REF!</definedName>
    <definedName name="RentMI">[8]Controls!$C$51</definedName>
    <definedName name="RentRate">[6]Input!$N$18:$N$19</definedName>
    <definedName name="RentRateAns">[6]Input!$O$17</definedName>
    <definedName name="RISK_FACTOR">[10]Macros!$B$101</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6</definedName>
    <definedName name="RiskIsInput" localSheetId="1" hidden="1">_xll.RiskCellHasTokens(262144+512+524288)</definedName>
    <definedName name="RiskIsInput" localSheetId="3" hidden="1">_xll.RiskCellHasTokens(262144+512+524288)</definedName>
    <definedName name="RiskIsInput" hidden="1">_xll.RiskCellHasTokens(262144+512+524288)</definedName>
    <definedName name="RiskIsOptimization" localSheetId="1">_xll.RiskOptCellIsInAdjustableCellRange()</definedName>
    <definedName name="RiskIsOptimization" localSheetId="3">_xll.RiskOptCellIsInAdjustableCellRange()</definedName>
    <definedName name="RiskIsOptimization">_xll.RiskOptCellIsInAdjustableCellRange()</definedName>
    <definedName name="RiskIsOutput" localSheetId="1" hidden="1">_xll.RiskCellHasTokens(1024)</definedName>
    <definedName name="RiskIsOutput" localSheetId="3" hidden="1">_xll.RiskCellHasTokens(1024)</definedName>
    <definedName name="RiskIsOutput" hidden="1">_xll.RiskCellHasTokens(1024)</definedName>
    <definedName name="RiskIsStatistics" localSheetId="1" hidden="1">_xll.RiskCellHasTokens(4096+32768+65536)</definedName>
    <definedName name="RiskIsStatistics" localSheetId="3" hidden="1">_xll.RiskCellHasTokens(4096+32768+65536)</definedName>
    <definedName name="RiskIsStatistics" hidden="1">_xll.RiskCellHasTokens(4096+32768+65536)</definedName>
    <definedName name="RiskMinimizeOnStart" hidden="1">FALSE</definedName>
    <definedName name="RiskMonitorConvergence" hidden="1">FALSE</definedName>
    <definedName name="RiskMultipleCPUSupportEnabled" hidden="1">TRUE</definedName>
    <definedName name="RiskNumIterations" hidden="1">1000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0</definedName>
    <definedName name="RiskUpdateDisplay" hidden="1">FALSE</definedName>
    <definedName name="RiskUseDifferentSeedForEachSim" hidden="1">FALSE</definedName>
    <definedName name="RiskUseFixedSeed" hidden="1">FALSE</definedName>
    <definedName name="RiskUseMultipleCPUs" hidden="1">TRUE</definedName>
    <definedName name="RoC" localSheetId="1">#REF!</definedName>
    <definedName name="RoC" localSheetId="4">#REF!</definedName>
    <definedName name="RoC" localSheetId="6">#REF!</definedName>
    <definedName name="RoC" localSheetId="3">#REF!</definedName>
    <definedName name="RoC">#REF!</definedName>
    <definedName name="rrr">[2]!rrr</definedName>
    <definedName name="s" localSheetId="1">#REF!</definedName>
    <definedName name="s" localSheetId="4">#REF!</definedName>
    <definedName name="s" localSheetId="6">#REF!</definedName>
    <definedName name="s" localSheetId="3">#REF!</definedName>
    <definedName name="s">#REF!</definedName>
    <definedName name="SalesMI">[8]Controls!$C$50</definedName>
    <definedName name="SC_CODE">[14]SubC_DBase!$B$3:$B$202</definedName>
    <definedName name="Scoped_Out_or_NA_NUM">[3]WeightingsCalc!$O$1:$O$53</definedName>
    <definedName name="Sell_fee" localSheetId="1">#REF!</definedName>
    <definedName name="Sell_fee" localSheetId="4">#REF!</definedName>
    <definedName name="Sell_fee" localSheetId="6">#REF!</definedName>
    <definedName name="Sell_fee" localSheetId="3">#REF!</definedName>
    <definedName name="Sell_fee">#REF!</definedName>
    <definedName name="SellMI">[8]Controls!$C$49</definedName>
    <definedName name="sencount" hidden="1">2</definedName>
    <definedName name="sensp12">[6]Sensitivity!$E$16</definedName>
    <definedName name="sensp16">[6]Sensitivity!$E$15</definedName>
    <definedName name="sensp24">[6]Sensitivity!$E$17</definedName>
    <definedName name="sensp28">[6]Sensitivity!$E$19</definedName>
    <definedName name="sill" localSheetId="1">#REF!</definedName>
    <definedName name="sill" localSheetId="4">#REF!</definedName>
    <definedName name="sill" localSheetId="6">#REF!</definedName>
    <definedName name="sill" localSheetId="3">#REF!</definedName>
    <definedName name="sill">#REF!</definedName>
    <definedName name="Spreadsheet_name">[11]Information!$C$1</definedName>
    <definedName name="SS">'[1]Side Weirs'!$E$9</definedName>
    <definedName name="start_1" localSheetId="1">#REF!</definedName>
    <definedName name="start_1" localSheetId="4">#REF!</definedName>
    <definedName name="start_1" localSheetId="6">#REF!</definedName>
    <definedName name="start_1" localSheetId="3">#REF!</definedName>
    <definedName name="start_1">#REF!</definedName>
    <definedName name="start_3" localSheetId="1">#REF!</definedName>
    <definedName name="start_3" localSheetId="4">#REF!</definedName>
    <definedName name="start_3" localSheetId="6">#REF!</definedName>
    <definedName name="start_3" localSheetId="3">#REF!</definedName>
    <definedName name="start_3">#REF!</definedName>
    <definedName name="start_value" localSheetId="1">#REF!</definedName>
    <definedName name="start_value" localSheetId="4">#REF!</definedName>
    <definedName name="start_value" localSheetId="6">#REF!</definedName>
    <definedName name="start_value" localSheetId="3">#REF!</definedName>
    <definedName name="start_value">#REF!</definedName>
    <definedName name="Structure_Info" localSheetId="1">#REF!</definedName>
    <definedName name="Structure_Info" localSheetId="4">#REF!</definedName>
    <definedName name="Structure_Info" localSheetId="6">#REF!</definedName>
    <definedName name="Structure_Info" localSheetId="3">#REF!</definedName>
    <definedName name="Structure_Info">#REF!</definedName>
    <definedName name="SummaryDisplay">'[12]Car Parks'!$D$4</definedName>
    <definedName name="t">'[1]Side Weirs'!$E$14</definedName>
    <definedName name="Table120" localSheetId="1">#REF!</definedName>
    <definedName name="Table120" localSheetId="4">#REF!</definedName>
    <definedName name="Table120" localSheetId="6">#REF!</definedName>
    <definedName name="Table120" localSheetId="3">#REF!</definedName>
    <definedName name="Table120">#REF!</definedName>
    <definedName name="Table120a" localSheetId="1">#REF!</definedName>
    <definedName name="Table120a" localSheetId="4">#REF!</definedName>
    <definedName name="Table120a" localSheetId="6">#REF!</definedName>
    <definedName name="Table120a" localSheetId="3">#REF!</definedName>
    <definedName name="Table120a">#REF!</definedName>
    <definedName name="Table40" localSheetId="1">#REF!</definedName>
    <definedName name="Table40" localSheetId="4">#REF!</definedName>
    <definedName name="Table40" localSheetId="6">#REF!</definedName>
    <definedName name="Table40" localSheetId="3">#REF!</definedName>
    <definedName name="Table40">#REF!</definedName>
    <definedName name="Table40a" localSheetId="1">#REF!</definedName>
    <definedName name="Table40a" localSheetId="4">#REF!</definedName>
    <definedName name="Table40a" localSheetId="6">#REF!</definedName>
    <definedName name="Table40a" localSheetId="3">#REF!</definedName>
    <definedName name="Table40a">#REF!</definedName>
    <definedName name="Table80" localSheetId="1">#REF!</definedName>
    <definedName name="Table80" localSheetId="4">#REF!</definedName>
    <definedName name="Table80" localSheetId="6">#REF!</definedName>
    <definedName name="Table80" localSheetId="3">#REF!</definedName>
    <definedName name="Table80">#REF!</definedName>
    <definedName name="Table80a" localSheetId="1">#REF!</definedName>
    <definedName name="Table80a" localSheetId="4">#REF!</definedName>
    <definedName name="Table80a" localSheetId="6">#REF!</definedName>
    <definedName name="Table80a" localSheetId="3">#REF!</definedName>
    <definedName name="Table80a">#REF!</definedName>
    <definedName name="Taxes_Alternative">'[9]Analysis Results (Taxes)'!$D$139:$S$198</definedName>
    <definedName name="Taxes_Baseline">'[9]Analysis Results (Taxes)'!$D$75:$Q$134</definedName>
    <definedName name="TEMP" localSheetId="1" hidden="1">_xll.RiskCellHasTokens(4096+32768+65536)</definedName>
    <definedName name="TEMP" localSheetId="3" hidden="1">_xll.RiskCellHasTokens(4096+32768+65536)</definedName>
    <definedName name="TEMP" hidden="1">_xll.RiskCellHasTokens(4096+32768+65536)</definedName>
    <definedName name="term">[8]Controls!$C$83</definedName>
    <definedName name="test" localSheetId="1">#REF!</definedName>
    <definedName name="test" localSheetId="4">#REF!</definedName>
    <definedName name="test" localSheetId="6">#REF!</definedName>
    <definedName name="test" localSheetId="3">#REF!</definedName>
    <definedName name="test">#REF!</definedName>
    <definedName name="test_ch" localSheetId="1">#REF!</definedName>
    <definedName name="test_ch" localSheetId="4">#REF!</definedName>
    <definedName name="test_ch" localSheetId="6">#REF!</definedName>
    <definedName name="test_ch" localSheetId="3">#REF!</definedName>
    <definedName name="test_ch">#REF!</definedName>
    <definedName name="test_ch1" localSheetId="1">#REF!</definedName>
    <definedName name="test_ch1" localSheetId="4">#REF!</definedName>
    <definedName name="test_ch1" localSheetId="6">#REF!</definedName>
    <definedName name="test_ch1" localSheetId="3">#REF!</definedName>
    <definedName name="test_ch1">#REF!</definedName>
    <definedName name="test_ch2" localSheetId="1">[15]C12CH01D!#REF!</definedName>
    <definedName name="test_ch2" localSheetId="4">[15]C12CH01D!#REF!</definedName>
    <definedName name="test_ch2" localSheetId="6">[15]C12CH01D!#REF!</definedName>
    <definedName name="test_ch2" localSheetId="3">[15]C12CH01D!#REF!</definedName>
    <definedName name="test_ch2">[15]C12CH01D!#REF!</definedName>
    <definedName name="Test1" localSheetId="1">#REF!</definedName>
    <definedName name="Test1" localSheetId="4">#REF!</definedName>
    <definedName name="Test1" localSheetId="6">#REF!</definedName>
    <definedName name="Test1" localSheetId="3">#REF!</definedName>
    <definedName name="Test1">#REF!</definedName>
    <definedName name="test2" localSheetId="1">#REF!</definedName>
    <definedName name="test2" localSheetId="4">#REF!</definedName>
    <definedName name="test2" localSheetId="6">#REF!</definedName>
    <definedName name="test2" localSheetId="3">#REF!</definedName>
    <definedName name="test2">#REF!</definedName>
    <definedName name="Test3" localSheetId="1">#REF!</definedName>
    <definedName name="Test3" localSheetId="4">#REF!</definedName>
    <definedName name="Test3" localSheetId="6">#REF!</definedName>
    <definedName name="Test3" localSheetId="3">#REF!</definedName>
    <definedName name="Test3">#REF!</definedName>
    <definedName name="TimeWarn">[6]Input!$B$31</definedName>
    <definedName name="tj">'[4]Jet impact pressure'!$C$3</definedName>
    <definedName name="tL">'[4]Jet impact pressure'!$C$4</definedName>
    <definedName name="TotalPointsPerCategory">[3]WeightingsCalc!$AI$1:$AI$53</definedName>
    <definedName name="TW">'[1]Stream Data'!$E$4:$F$23</definedName>
    <definedName name="V_DATE">[10]Inputs!$D$8</definedName>
    <definedName name="VAL">[10]Inputs!$P$77</definedName>
    <definedName name="Valid_A">[21]Validation!$B$22:$B$24</definedName>
    <definedName name="Valid_C">[21]Validation!$B$4:$B$8</definedName>
    <definedName name="Valid_L">[21]Validation!$A$4:$A$8</definedName>
    <definedName name="variable">'[7]Equal area slope'!$E$26</definedName>
    <definedName name="VATNetC">[8]Input!$R$383</definedName>
    <definedName name="VATNetR">[8]Input!$R$385</definedName>
    <definedName name="VATNetR_result">[6]Controls!$C$181</definedName>
    <definedName name="Version" localSheetId="1">#REF!</definedName>
    <definedName name="Version" localSheetId="4">#REF!</definedName>
    <definedName name="Version" localSheetId="6">#REF!</definedName>
    <definedName name="Version" localSheetId="3">#REF!</definedName>
    <definedName name="Version">#REF!</definedName>
    <definedName name="visrow_auth">[8]Controls!$B$43</definedName>
    <definedName name="visrow_construct">[8]Controls!$B$42</definedName>
    <definedName name="visrow_fina">[8]Controls!$B$48</definedName>
    <definedName name="visrow_land">[8]Controls!$B$47</definedName>
    <definedName name="visrow_landp">[8]Controls!$B$40</definedName>
    <definedName name="visrow_misc">[8]Controls!$B$46</definedName>
    <definedName name="visrow_misc2">[8]Controls!$B$44</definedName>
    <definedName name="visrow_misc3">[8]Controls!$B$45</definedName>
    <definedName name="visrow_pro">[8]Controls!$B$41</definedName>
    <definedName name="visrow_rent">[8]Controls!$B$51</definedName>
    <definedName name="visrow_sales">[8]Controls!$B$50</definedName>
    <definedName name="visrow_sell">[8]Controls!$B$49</definedName>
    <definedName name="Vj">'[4]Jet impact pressure'!$C$5</definedName>
    <definedName name="Vo" localSheetId="1">#REF!</definedName>
    <definedName name="Vo" localSheetId="4">#REF!</definedName>
    <definedName name="Vo" localSheetId="6">#REF!</definedName>
    <definedName name="Vo" localSheetId="3">#REF!</definedName>
    <definedName name="Vo">#REF!</definedName>
    <definedName name="Vtest" localSheetId="1">#REF!</definedName>
    <definedName name="Vtest" localSheetId="4">#REF!</definedName>
    <definedName name="Vtest" localSheetId="6">#REF!</definedName>
    <definedName name="Vtest" localSheetId="3">#REF!</definedName>
    <definedName name="Vtest">#REF!</definedName>
    <definedName name="Vtest2" localSheetId="1">#REF!</definedName>
    <definedName name="Vtest2" localSheetId="4">#REF!</definedName>
    <definedName name="Vtest2" localSheetId="6">#REF!</definedName>
    <definedName name="Vtest2" localSheetId="3">#REF!</definedName>
    <definedName name="Vtest2">#REF!</definedName>
    <definedName name="Wages_Alternative">'[9]Analysis Results (Wages)'!$D$139:$S$198</definedName>
    <definedName name="Wages_Baseline">'[9]Analysis Results (Wages)'!$D$75:$Q$134</definedName>
    <definedName name="Warning">[25]Station!$J$4</definedName>
    <definedName name="wEIGHT" localSheetId="1">[3]WeightingsCalc!#REF!</definedName>
    <definedName name="wEIGHT" localSheetId="4">[3]WeightingsCalc!#REF!</definedName>
    <definedName name="wEIGHT" localSheetId="6">[3]WeightingsCalc!#REF!</definedName>
    <definedName name="wEIGHT" localSheetId="3">[3]WeightingsCalc!#REF!</definedName>
    <definedName name="wEIGHT">[3]WeightingsCalc!#REF!</definedName>
    <definedName name="WeightByTheme" localSheetId="1">[3]WeightingsCalc!#REF!</definedName>
    <definedName name="WeightByTheme" localSheetId="4">[3]WeightingsCalc!#REF!</definedName>
    <definedName name="WeightByTheme" localSheetId="6">[3]WeightingsCalc!#REF!</definedName>
    <definedName name="WeightByTheme" localSheetId="3">[3]WeightingsCalc!#REF!</definedName>
    <definedName name="WeightByTheme">[3]WeightingsCalc!#REF!</definedName>
    <definedName name="Width" localSheetId="1">#REF!</definedName>
    <definedName name="Width" localSheetId="4">#REF!</definedName>
    <definedName name="Width" localSheetId="6">#REF!</definedName>
    <definedName name="Width" localSheetId="3">#REF!</definedName>
    <definedName name="Width">#REF!</definedName>
    <definedName name="WinstonHills">[2]!WinstonHills</definedName>
    <definedName name="x">[2]!x</definedName>
    <definedName name="xx">[2]!xx</definedName>
    <definedName name="xxx">[2]!xxx</definedName>
    <definedName name="xxxxx" localSheetId="1">'[19]Loan Data'!#REF!</definedName>
    <definedName name="xxxxx" localSheetId="4">'[19]Loan Data'!#REF!</definedName>
    <definedName name="xxxxx" localSheetId="6">'[19]Loan Data'!#REF!</definedName>
    <definedName name="xxxxx" localSheetId="3">'[19]Loan Data'!#REF!</definedName>
    <definedName name="xxxxx">'[19]Loan Data'!#REF!</definedName>
    <definedName name="yc" localSheetId="1">#REF!</definedName>
    <definedName name="yc" localSheetId="4">#REF!</definedName>
    <definedName name="yc" localSheetId="6">#REF!</definedName>
    <definedName name="yc" localSheetId="3">#REF!</definedName>
    <definedName name="yc">#REF!</definedName>
    <definedName name="yo" localSheetId="1">#REF!</definedName>
    <definedName name="yo" localSheetId="4">#REF!</definedName>
    <definedName name="yo" localSheetId="6">#REF!</definedName>
    <definedName name="yo" localSheetId="3">#REF!</definedName>
    <definedName name="yo">#REF!</definedName>
    <definedName name="Z_E71DB26B_E508_4C34_81B1_962B2787E6E1_.wvu.Cols" localSheetId="1" hidden="1">'ACTUAL - Monthly'!#REF!</definedName>
    <definedName name="Z_E8CC91BF_702B_400B_A653_17AA00908C2D_.wvu.Cols" localSheetId="1" hidden="1">'ACTUAL - Monthly'!#REF!</definedName>
    <definedName name="Z_E8CC91BF_702B_400B_A653_17AA00908C2D_.wvu.PrintArea" localSheetId="1" hidden="1">'ACTUAL - Monthly'!$A$2:$G$3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8" i="1" l="1"/>
  <c r="D27" i="1"/>
  <c r="H22" i="29"/>
  <c r="G22" i="29"/>
  <c r="L22" i="29" s="1"/>
  <c r="M22" i="29" s="1"/>
  <c r="F22" i="29"/>
  <c r="AF25" i="28"/>
  <c r="AD25" i="28"/>
  <c r="AF24" i="28"/>
  <c r="AD24" i="28"/>
  <c r="AF23" i="28"/>
  <c r="AD23" i="28"/>
  <c r="AF22" i="28"/>
  <c r="AD22" i="28"/>
  <c r="D24" i="1"/>
  <c r="K33" i="27"/>
  <c r="D106" i="28"/>
  <c r="D70" i="28"/>
  <c r="T106" i="28"/>
  <c r="S106" i="28"/>
  <c r="R106" i="28"/>
  <c r="Q106" i="28"/>
  <c r="P106" i="28"/>
  <c r="O106" i="28"/>
  <c r="N106" i="28"/>
  <c r="L106" i="28"/>
  <c r="K106" i="28"/>
  <c r="J106" i="28"/>
  <c r="I106" i="28"/>
  <c r="H106" i="28"/>
  <c r="G106" i="28"/>
  <c r="F106" i="28"/>
  <c r="E106" i="28"/>
  <c r="M106" i="28"/>
  <c r="T102" i="28"/>
  <c r="S102" i="28"/>
  <c r="R102" i="28"/>
  <c r="Q102" i="28"/>
  <c r="P102" i="28"/>
  <c r="O102" i="28"/>
  <c r="N102" i="28"/>
  <c r="L102" i="28"/>
  <c r="K102" i="28"/>
  <c r="J102" i="28"/>
  <c r="I102" i="28"/>
  <c r="H102" i="28"/>
  <c r="G102" i="28"/>
  <c r="F102" i="28"/>
  <c r="E102" i="28"/>
  <c r="M102" i="28"/>
  <c r="D102" i="28"/>
  <c r="T98" i="28"/>
  <c r="S98" i="28"/>
  <c r="R98" i="28"/>
  <c r="Q98" i="28"/>
  <c r="P98" i="28"/>
  <c r="O98" i="28"/>
  <c r="N98" i="28"/>
  <c r="L98" i="28"/>
  <c r="K98" i="28"/>
  <c r="J98" i="28"/>
  <c r="I98" i="28"/>
  <c r="H98" i="28"/>
  <c r="G98" i="28"/>
  <c r="F98" i="28"/>
  <c r="E98" i="28"/>
  <c r="M98" i="28"/>
  <c r="D98" i="28"/>
  <c r="T94" i="28"/>
  <c r="S94" i="28"/>
  <c r="R94" i="28"/>
  <c r="Q94" i="28"/>
  <c r="P94" i="28"/>
  <c r="O94" i="28"/>
  <c r="N94" i="28"/>
  <c r="L94" i="28"/>
  <c r="K94" i="28"/>
  <c r="J94" i="28"/>
  <c r="I94" i="28"/>
  <c r="H94" i="28"/>
  <c r="G94" i="28"/>
  <c r="F94" i="28"/>
  <c r="E94" i="28"/>
  <c r="M94" i="28"/>
  <c r="D94" i="28"/>
  <c r="T90" i="28"/>
  <c r="S90" i="28"/>
  <c r="R90" i="28"/>
  <c r="Q90" i="28"/>
  <c r="P90" i="28"/>
  <c r="O90" i="28"/>
  <c r="N90" i="28"/>
  <c r="L90" i="28"/>
  <c r="K90" i="28"/>
  <c r="J90" i="28"/>
  <c r="I90" i="28"/>
  <c r="H90" i="28"/>
  <c r="G90" i="28"/>
  <c r="F90" i="28"/>
  <c r="E90" i="28"/>
  <c r="M90" i="28"/>
  <c r="D90" i="28"/>
  <c r="T86" i="28"/>
  <c r="S86" i="28"/>
  <c r="R86" i="28"/>
  <c r="Q86" i="28"/>
  <c r="P86" i="28"/>
  <c r="O86" i="28"/>
  <c r="N86" i="28"/>
  <c r="L86" i="28"/>
  <c r="K86" i="28"/>
  <c r="J86" i="28"/>
  <c r="I86" i="28"/>
  <c r="H86" i="28"/>
  <c r="G86" i="28"/>
  <c r="F86" i="28"/>
  <c r="E86" i="28"/>
  <c r="M86" i="28"/>
  <c r="D86" i="28"/>
  <c r="T82" i="28"/>
  <c r="S82" i="28"/>
  <c r="R82" i="28"/>
  <c r="Q82" i="28"/>
  <c r="P82" i="28"/>
  <c r="O82" i="28"/>
  <c r="N82" i="28"/>
  <c r="L82" i="28"/>
  <c r="K82" i="28"/>
  <c r="J82" i="28"/>
  <c r="I82" i="28"/>
  <c r="H82" i="28"/>
  <c r="G82" i="28"/>
  <c r="F82" i="28"/>
  <c r="E82" i="28"/>
  <c r="M82" i="28"/>
  <c r="D82" i="28"/>
  <c r="T78" i="28"/>
  <c r="S78" i="28"/>
  <c r="R78" i="28"/>
  <c r="Q78" i="28"/>
  <c r="P78" i="28"/>
  <c r="O78" i="28"/>
  <c r="N78" i="28"/>
  <c r="L78" i="28"/>
  <c r="K78" i="28"/>
  <c r="J78" i="28"/>
  <c r="I78" i="28"/>
  <c r="H78" i="28"/>
  <c r="G78" i="28"/>
  <c r="F78" i="28"/>
  <c r="E78" i="28"/>
  <c r="M78" i="28"/>
  <c r="D78" i="28"/>
  <c r="T70" i="28"/>
  <c r="S70" i="28"/>
  <c r="R70" i="28"/>
  <c r="Q70" i="28"/>
  <c r="P70" i="28"/>
  <c r="O70" i="28"/>
  <c r="N70" i="28"/>
  <c r="L70" i="28"/>
  <c r="K70" i="28"/>
  <c r="J70" i="28"/>
  <c r="I70" i="28"/>
  <c r="H70" i="28"/>
  <c r="G70" i="28"/>
  <c r="F70" i="28"/>
  <c r="E70" i="28"/>
  <c r="M70" i="28"/>
  <c r="T66" i="28"/>
  <c r="S66" i="28"/>
  <c r="R66" i="28"/>
  <c r="Q66" i="28"/>
  <c r="P66" i="28"/>
  <c r="O66" i="28"/>
  <c r="N66" i="28"/>
  <c r="L66" i="28"/>
  <c r="K66" i="28"/>
  <c r="J66" i="28"/>
  <c r="I66" i="28"/>
  <c r="H66" i="28"/>
  <c r="G66" i="28"/>
  <c r="F66" i="28"/>
  <c r="E66" i="28"/>
  <c r="M66" i="28"/>
  <c r="D66" i="28"/>
  <c r="T62" i="28"/>
  <c r="S62" i="28"/>
  <c r="R62" i="28"/>
  <c r="Q62" i="28"/>
  <c r="P62" i="28"/>
  <c r="O62" i="28"/>
  <c r="N62" i="28"/>
  <c r="L62" i="28"/>
  <c r="K62" i="28"/>
  <c r="J62" i="28"/>
  <c r="I62" i="28"/>
  <c r="H62" i="28"/>
  <c r="G62" i="28"/>
  <c r="F62" i="28"/>
  <c r="E62" i="28"/>
  <c r="M62" i="28"/>
  <c r="D62" i="28"/>
  <c r="T58" i="28"/>
  <c r="S58" i="28"/>
  <c r="R58" i="28"/>
  <c r="Q58" i="28"/>
  <c r="P58" i="28"/>
  <c r="O58" i="28"/>
  <c r="N58" i="28"/>
  <c r="L58" i="28"/>
  <c r="K58" i="28"/>
  <c r="J58" i="28"/>
  <c r="I58" i="28"/>
  <c r="H58" i="28"/>
  <c r="G58" i="28"/>
  <c r="F58" i="28"/>
  <c r="E58" i="28"/>
  <c r="M58" i="28"/>
  <c r="D58" i="28"/>
  <c r="T54" i="28"/>
  <c r="S54" i="28"/>
  <c r="R54" i="28"/>
  <c r="Q54" i="28"/>
  <c r="P54" i="28"/>
  <c r="O54" i="28"/>
  <c r="N54" i="28"/>
  <c r="L54" i="28"/>
  <c r="K54" i="28"/>
  <c r="J54" i="28"/>
  <c r="I54" i="28"/>
  <c r="H54" i="28"/>
  <c r="G54" i="28"/>
  <c r="F54" i="28"/>
  <c r="E54" i="28"/>
  <c r="M54" i="28"/>
  <c r="D54" i="28"/>
  <c r="T50" i="28"/>
  <c r="S50" i="28"/>
  <c r="R50" i="28"/>
  <c r="Q50" i="28"/>
  <c r="P50" i="28"/>
  <c r="O50" i="28"/>
  <c r="N50" i="28"/>
  <c r="L50" i="28"/>
  <c r="K50" i="28"/>
  <c r="J50" i="28"/>
  <c r="I50" i="28"/>
  <c r="H50" i="28"/>
  <c r="G50" i="28"/>
  <c r="F50" i="28"/>
  <c r="E50" i="28"/>
  <c r="M50" i="28"/>
  <c r="D50" i="28"/>
  <c r="T46" i="28"/>
  <c r="S46" i="28"/>
  <c r="R46" i="28"/>
  <c r="Q46" i="28"/>
  <c r="P46" i="28"/>
  <c r="O46" i="28"/>
  <c r="N46" i="28"/>
  <c r="L46" i="28"/>
  <c r="K46" i="28"/>
  <c r="J46" i="28"/>
  <c r="I46" i="28"/>
  <c r="H46" i="28"/>
  <c r="G46" i="28"/>
  <c r="F46" i="28"/>
  <c r="E46" i="28"/>
  <c r="M46" i="28"/>
  <c r="D46" i="28"/>
  <c r="T42" i="28"/>
  <c r="S42" i="28"/>
  <c r="R42" i="28"/>
  <c r="Q42" i="28"/>
  <c r="P42" i="28"/>
  <c r="O42" i="28"/>
  <c r="N42" i="28"/>
  <c r="L42" i="28"/>
  <c r="K42" i="28"/>
  <c r="J42" i="28"/>
  <c r="I42" i="28"/>
  <c r="H42" i="28"/>
  <c r="G42" i="28"/>
  <c r="F42" i="28"/>
  <c r="E42" i="28"/>
  <c r="M42" i="28"/>
  <c r="D42" i="28"/>
  <c r="T38" i="28"/>
  <c r="S38" i="28"/>
  <c r="R38" i="28"/>
  <c r="Q38" i="28"/>
  <c r="P38" i="28"/>
  <c r="O38" i="28"/>
  <c r="N38" i="28"/>
  <c r="L38" i="28"/>
  <c r="K38" i="28"/>
  <c r="J38" i="28"/>
  <c r="I38" i="28"/>
  <c r="H38" i="28"/>
  <c r="G38" i="28"/>
  <c r="F38" i="28"/>
  <c r="E38" i="28"/>
  <c r="M38" i="28"/>
  <c r="D38" i="28"/>
  <c r="T34" i="28"/>
  <c r="S34" i="28"/>
  <c r="R34" i="28"/>
  <c r="Q34" i="28"/>
  <c r="P34" i="28"/>
  <c r="O34" i="28"/>
  <c r="N34" i="28"/>
  <c r="L34" i="28"/>
  <c r="K34" i="28"/>
  <c r="J34" i="28"/>
  <c r="I34" i="28"/>
  <c r="H34" i="28"/>
  <c r="G34" i="28"/>
  <c r="F34" i="28"/>
  <c r="E34" i="28"/>
  <c r="M34" i="28"/>
  <c r="D34" i="28"/>
  <c r="T30" i="28"/>
  <c r="S30" i="28"/>
  <c r="R30" i="28"/>
  <c r="Q30" i="28"/>
  <c r="P30" i="28"/>
  <c r="O30" i="28"/>
  <c r="N30" i="28"/>
  <c r="L30" i="28"/>
  <c r="K30" i="28"/>
  <c r="J30" i="28"/>
  <c r="I30" i="28"/>
  <c r="H30" i="28"/>
  <c r="G30" i="28"/>
  <c r="F30" i="28"/>
  <c r="E30" i="28"/>
  <c r="M30" i="28"/>
  <c r="D30" i="28"/>
  <c r="T26" i="28"/>
  <c r="S26" i="28"/>
  <c r="R26" i="28"/>
  <c r="Q26" i="28"/>
  <c r="P26" i="28"/>
  <c r="O26" i="28"/>
  <c r="N26" i="28"/>
  <c r="L26" i="28"/>
  <c r="K26" i="28"/>
  <c r="J26" i="28"/>
  <c r="I26" i="28"/>
  <c r="H26" i="28"/>
  <c r="G26" i="28"/>
  <c r="F26" i="28"/>
  <c r="E26" i="28"/>
  <c r="M26" i="28"/>
  <c r="D26" i="28"/>
  <c r="T22" i="28"/>
  <c r="S22" i="28"/>
  <c r="R22" i="28"/>
  <c r="Q22" i="28"/>
  <c r="P22" i="28"/>
  <c r="O22" i="28"/>
  <c r="N22" i="28"/>
  <c r="L22" i="28"/>
  <c r="K22" i="28"/>
  <c r="J22" i="28"/>
  <c r="I22" i="28"/>
  <c r="H22" i="28"/>
  <c r="G22" i="28"/>
  <c r="F22" i="28"/>
  <c r="E22" i="28"/>
  <c r="M22" i="28"/>
  <c r="D22" i="28"/>
  <c r="T18" i="28"/>
  <c r="S18" i="28"/>
  <c r="R18" i="28"/>
  <c r="Q18" i="28"/>
  <c r="P18" i="28"/>
  <c r="O18" i="28"/>
  <c r="N18" i="28"/>
  <c r="L18" i="28"/>
  <c r="K18" i="28"/>
  <c r="J18" i="28"/>
  <c r="I18" i="28"/>
  <c r="H18" i="28"/>
  <c r="G18" i="28"/>
  <c r="F18" i="28"/>
  <c r="E18" i="28"/>
  <c r="M18" i="28"/>
  <c r="D18" i="28"/>
  <c r="T14" i="28"/>
  <c r="S14" i="28"/>
  <c r="R14" i="28"/>
  <c r="Q14" i="28"/>
  <c r="P14" i="28"/>
  <c r="O14" i="28"/>
  <c r="N14" i="28"/>
  <c r="L14" i="28"/>
  <c r="K14" i="28"/>
  <c r="J14" i="28"/>
  <c r="I14" i="28"/>
  <c r="H14" i="28"/>
  <c r="G14" i="28"/>
  <c r="F14" i="28"/>
  <c r="E14" i="28"/>
  <c r="M14" i="28"/>
  <c r="D14" i="28"/>
  <c r="D33" i="1"/>
  <c r="D25" i="1"/>
  <c r="D26" i="1"/>
  <c r="D29" i="1"/>
  <c r="D30" i="1"/>
  <c r="D31" i="1"/>
  <c r="D32" i="1"/>
  <c r="D34" i="1"/>
  <c r="D35" i="1"/>
  <c r="D36" i="1"/>
  <c r="D37" i="1"/>
  <c r="D38" i="1"/>
  <c r="D39" i="1"/>
  <c r="D40" i="1"/>
  <c r="B42" i="1"/>
  <c r="H29" i="29"/>
  <c r="G29" i="29"/>
  <c r="H28" i="29"/>
  <c r="G28" i="29"/>
  <c r="H27" i="29"/>
  <c r="G27" i="29"/>
  <c r="H25" i="29"/>
  <c r="G25" i="29"/>
  <c r="H23" i="29"/>
  <c r="G23" i="29"/>
  <c r="H21" i="29"/>
  <c r="G21" i="29"/>
  <c r="H20" i="29"/>
  <c r="G20" i="29"/>
  <c r="H18" i="29"/>
  <c r="L18" i="29" s="1"/>
  <c r="G18" i="29"/>
  <c r="H13" i="29"/>
  <c r="G13" i="29"/>
  <c r="F29" i="29"/>
  <c r="F28" i="29"/>
  <c r="F27" i="29"/>
  <c r="F25" i="29"/>
  <c r="F23" i="29"/>
  <c r="F21" i="29"/>
  <c r="F20" i="29"/>
  <c r="F18" i="29"/>
  <c r="F13" i="29"/>
  <c r="D29" i="29" a="1"/>
  <c r="D29" i="29" s="1"/>
  <c r="D28" i="29" a="1"/>
  <c r="D28" i="29" s="1"/>
  <c r="D27" i="29" a="1"/>
  <c r="D27" i="29" s="1"/>
  <c r="D25" i="29" a="1"/>
  <c r="D25" i="29" s="1"/>
  <c r="L25" i="29" s="1"/>
  <c r="D23" i="29" a="1"/>
  <c r="D23" i="29" s="1"/>
  <c r="D21" i="29" a="1"/>
  <c r="D21" i="29" s="1"/>
  <c r="D20" i="29" a="1"/>
  <c r="D20" i="29" s="1"/>
  <c r="D13" i="29" a="1"/>
  <c r="D13" i="29" s="1"/>
  <c r="L13" i="29" s="1"/>
  <c r="O22" i="29" l="1"/>
  <c r="N22" i="29"/>
  <c r="D6" i="28"/>
  <c r="AB15" i="28" s="1"/>
  <c r="L20" i="29"/>
  <c r="O20" i="29" s="1"/>
  <c r="L29" i="29"/>
  <c r="O29" i="29" s="1"/>
  <c r="L23" i="29"/>
  <c r="N23" i="29" s="1"/>
  <c r="L21" i="29"/>
  <c r="O21" i="29" s="1"/>
  <c r="L27" i="29"/>
  <c r="O27" i="29" s="1"/>
  <c r="L28" i="29"/>
  <c r="E9" i="1"/>
  <c r="O25" i="29"/>
  <c r="N25" i="29"/>
  <c r="M25" i="29"/>
  <c r="O13" i="29"/>
  <c r="N13" i="29"/>
  <c r="M13" i="29"/>
  <c r="N18" i="29"/>
  <c r="O18" i="29"/>
  <c r="M18" i="29"/>
  <c r="M9" i="28"/>
  <c r="AK18" i="28" s="1"/>
  <c r="M7" i="28"/>
  <c r="E7" i="28"/>
  <c r="AC16" i="28" s="1"/>
  <c r="F7" i="28"/>
  <c r="AD16" i="28" s="1"/>
  <c r="G7" i="28"/>
  <c r="AE16" i="28" s="1"/>
  <c r="H7" i="28"/>
  <c r="AF16" i="28" s="1"/>
  <c r="I7" i="28"/>
  <c r="AG16" i="28" s="1"/>
  <c r="J7" i="28"/>
  <c r="AH16" i="28" s="1"/>
  <c r="K7" i="28"/>
  <c r="AI16" i="28" s="1"/>
  <c r="L7" i="28"/>
  <c r="AJ16" i="28" s="1"/>
  <c r="N7" i="28"/>
  <c r="AL16" i="28" s="1"/>
  <c r="O7" i="28"/>
  <c r="AM16" i="28" s="1"/>
  <c r="P7" i="28"/>
  <c r="AN16" i="28" s="1"/>
  <c r="Q7" i="28"/>
  <c r="AO16" i="28" s="1"/>
  <c r="R7" i="28"/>
  <c r="AP16" i="28" s="1"/>
  <c r="S7" i="28"/>
  <c r="AQ16" i="28" s="1"/>
  <c r="T7" i="28"/>
  <c r="AR16" i="28" s="1"/>
  <c r="M8" i="28"/>
  <c r="AK17" i="28" s="1"/>
  <c r="E8" i="28"/>
  <c r="AC17" i="28" s="1"/>
  <c r="F8" i="28"/>
  <c r="AD17" i="28" s="1"/>
  <c r="G8" i="28"/>
  <c r="AE17" i="28" s="1"/>
  <c r="H8" i="28"/>
  <c r="AF17" i="28" s="1"/>
  <c r="I8" i="28"/>
  <c r="AG17" i="28" s="1"/>
  <c r="J8" i="28"/>
  <c r="AH17" i="28" s="1"/>
  <c r="K8" i="28"/>
  <c r="AI17" i="28" s="1"/>
  <c r="L8" i="28"/>
  <c r="AJ17" i="28" s="1"/>
  <c r="N8" i="28"/>
  <c r="AL17" i="28" s="1"/>
  <c r="O8" i="28"/>
  <c r="AM17" i="28" s="1"/>
  <c r="P8" i="28"/>
  <c r="AN17" i="28" s="1"/>
  <c r="Q8" i="28"/>
  <c r="AO17" i="28" s="1"/>
  <c r="R8" i="28"/>
  <c r="AP17" i="28" s="1"/>
  <c r="S8" i="28"/>
  <c r="AQ17" i="28" s="1"/>
  <c r="T8" i="28"/>
  <c r="AR17" i="28" s="1"/>
  <c r="E9" i="28"/>
  <c r="AC18" i="28" s="1"/>
  <c r="F9" i="28"/>
  <c r="AD18" i="28" s="1"/>
  <c r="G9" i="28"/>
  <c r="AE18" i="28" s="1"/>
  <c r="H9" i="28"/>
  <c r="AF18" i="28" s="1"/>
  <c r="I9" i="28"/>
  <c r="AG18" i="28" s="1"/>
  <c r="J9" i="28"/>
  <c r="AH18" i="28" s="1"/>
  <c r="K9" i="28"/>
  <c r="AI18" i="28" s="1"/>
  <c r="L9" i="28"/>
  <c r="AJ18" i="28" s="1"/>
  <c r="N9" i="28"/>
  <c r="AL18" i="28" s="1"/>
  <c r="O9" i="28"/>
  <c r="AM18" i="28" s="1"/>
  <c r="P9" i="28"/>
  <c r="AN18" i="28" s="1"/>
  <c r="Q9" i="28"/>
  <c r="AO18" i="28" s="1"/>
  <c r="R9" i="28"/>
  <c r="AP18" i="28" s="1"/>
  <c r="S9" i="28"/>
  <c r="AQ18" i="28" s="1"/>
  <c r="T9" i="28"/>
  <c r="AR18" i="28" s="1"/>
  <c r="T6" i="28"/>
  <c r="AR15" i="28" s="1"/>
  <c r="S6" i="28"/>
  <c r="AQ15" i="28" s="1"/>
  <c r="R6" i="28"/>
  <c r="AP15" i="28" s="1"/>
  <c r="Q6" i="28"/>
  <c r="AO15" i="28" s="1"/>
  <c r="P6" i="28"/>
  <c r="AN15" i="28" s="1"/>
  <c r="O6" i="28"/>
  <c r="AM15" i="28" s="1"/>
  <c r="N6" i="28"/>
  <c r="AL15" i="28" s="1"/>
  <c r="L6" i="28"/>
  <c r="AJ15" i="28" s="1"/>
  <c r="K6" i="28"/>
  <c r="AI15" i="28" s="1"/>
  <c r="J6" i="28"/>
  <c r="AH15" i="28" s="1"/>
  <c r="I6" i="28"/>
  <c r="H6" i="28"/>
  <c r="AF15" i="28" s="1"/>
  <c r="G6" i="28"/>
  <c r="AE15" i="28" s="1"/>
  <c r="F6" i="28"/>
  <c r="AD15" i="28" s="1"/>
  <c r="E6" i="28"/>
  <c r="AC15" i="28" s="1"/>
  <c r="M6" i="28"/>
  <c r="AK15" i="28" s="1"/>
  <c r="D7" i="28"/>
  <c r="AB16" i="28" s="1"/>
  <c r="D8" i="28"/>
  <c r="AB17" i="28" s="1"/>
  <c r="D9" i="28"/>
  <c r="AB18" i="28" s="1"/>
  <c r="B15" i="28"/>
  <c r="B19" i="28" s="1"/>
  <c r="B23" i="28" s="1"/>
  <c r="B27" i="28" s="1"/>
  <c r="B31" i="28" s="1"/>
  <c r="B35" i="28" s="1"/>
  <c r="B39" i="28" s="1"/>
  <c r="B43" i="28" s="1"/>
  <c r="B47" i="28" s="1"/>
  <c r="B51" i="28" s="1"/>
  <c r="B55" i="28" s="1"/>
  <c r="B59" i="28" s="1"/>
  <c r="B63" i="28" s="1"/>
  <c r="B67" i="28" s="1"/>
  <c r="B71" i="28" s="1"/>
  <c r="B75" i="28" s="1"/>
  <c r="B79" i="28" s="1"/>
  <c r="B83" i="28" s="1"/>
  <c r="B87" i="28" s="1"/>
  <c r="B91" i="28" s="1"/>
  <c r="B95" i="28" s="1"/>
  <c r="B99" i="28" s="1"/>
  <c r="B103" i="28" s="1"/>
  <c r="B107" i="28" s="1"/>
  <c r="B16" i="28"/>
  <c r="B20" i="28" s="1"/>
  <c r="B24" i="28" s="1"/>
  <c r="B28" i="28" s="1"/>
  <c r="B32" i="28" s="1"/>
  <c r="B36" i="28" s="1"/>
  <c r="B40" i="28" s="1"/>
  <c r="B44" i="28" s="1"/>
  <c r="B48" i="28" s="1"/>
  <c r="B52" i="28" s="1"/>
  <c r="B56" i="28" s="1"/>
  <c r="B60" i="28" s="1"/>
  <c r="B64" i="28" s="1"/>
  <c r="B68" i="28" s="1"/>
  <c r="B72" i="28" s="1"/>
  <c r="B76" i="28" s="1"/>
  <c r="B80" i="28" s="1"/>
  <c r="B84" i="28" s="1"/>
  <c r="B88" i="28" s="1"/>
  <c r="B92" i="28" s="1"/>
  <c r="B96" i="28" s="1"/>
  <c r="B100" i="28" s="1"/>
  <c r="B104" i="28" s="1"/>
  <c r="B108" i="28" s="1"/>
  <c r="B17" i="28"/>
  <c r="B21" i="28" s="1"/>
  <c r="B25" i="28" s="1"/>
  <c r="B29" i="28" s="1"/>
  <c r="B33" i="28" s="1"/>
  <c r="B37" i="28" s="1"/>
  <c r="B41" i="28" s="1"/>
  <c r="B45" i="28" s="1"/>
  <c r="B49" i="28" s="1"/>
  <c r="B53" i="28" s="1"/>
  <c r="B57" i="28" s="1"/>
  <c r="B61" i="28" s="1"/>
  <c r="B65" i="28" s="1"/>
  <c r="B69" i="28" s="1"/>
  <c r="B73" i="28" s="1"/>
  <c r="B77" i="28" s="1"/>
  <c r="B81" i="28" s="1"/>
  <c r="B85" i="28" s="1"/>
  <c r="B89" i="28" s="1"/>
  <c r="B93" i="28" s="1"/>
  <c r="B97" i="28" s="1"/>
  <c r="B101" i="28" s="1"/>
  <c r="B105" i="28" s="1"/>
  <c r="B109" i="28" s="1"/>
  <c r="B14" i="28"/>
  <c r="B18" i="28" s="1"/>
  <c r="B22" i="28" s="1"/>
  <c r="B26" i="28" s="1"/>
  <c r="B30" i="28" s="1"/>
  <c r="B34" i="28" s="1"/>
  <c r="B38" i="28" s="1"/>
  <c r="B42" i="28" s="1"/>
  <c r="B46" i="28" s="1"/>
  <c r="B50" i="28" s="1"/>
  <c r="B54" i="28" s="1"/>
  <c r="B58" i="28" s="1"/>
  <c r="B62" i="28" s="1"/>
  <c r="B66" i="28" s="1"/>
  <c r="B70" i="28" s="1"/>
  <c r="B74" i="28" s="1"/>
  <c r="B78" i="28" s="1"/>
  <c r="B82" i="28" s="1"/>
  <c r="B86" i="28" s="1"/>
  <c r="B90" i="28" s="1"/>
  <c r="B94" i="28" s="1"/>
  <c r="B98" i="28" s="1"/>
  <c r="B102" i="28" s="1"/>
  <c r="B106" i="28" s="1"/>
  <c r="M29" i="29" l="1"/>
  <c r="N29" i="29"/>
  <c r="M23" i="29"/>
  <c r="W3" i="25"/>
  <c r="M20" i="29"/>
  <c r="N20" i="29"/>
  <c r="N21" i="29"/>
  <c r="O23" i="29"/>
  <c r="M21" i="29"/>
  <c r="M27" i="29"/>
  <c r="N27" i="29"/>
  <c r="X4" i="25"/>
  <c r="AK16" i="28"/>
  <c r="W9" i="25"/>
  <c r="AG15" i="28"/>
  <c r="W5" i="28"/>
  <c r="I11" i="28"/>
  <c r="C22" i="1"/>
  <c r="X19" i="25"/>
  <c r="W19" i="25"/>
  <c r="Z19" i="25"/>
  <c r="Y19" i="25"/>
  <c r="W18" i="25"/>
  <c r="X18" i="25"/>
  <c r="Z18" i="25"/>
  <c r="Y18" i="25"/>
  <c r="Z17" i="25"/>
  <c r="W17" i="25"/>
  <c r="X17" i="25"/>
  <c r="Y17" i="25"/>
  <c r="W16" i="25"/>
  <c r="X16" i="25"/>
  <c r="Z16" i="25"/>
  <c r="Y16" i="25"/>
  <c r="Y15" i="25"/>
  <c r="W15" i="25"/>
  <c r="X15" i="25"/>
  <c r="Z15" i="25"/>
  <c r="X14" i="25"/>
  <c r="Y14" i="25"/>
  <c r="Z14" i="25"/>
  <c r="W14" i="25"/>
  <c r="W13" i="25"/>
  <c r="X13" i="25"/>
  <c r="Y13" i="25"/>
  <c r="Z13" i="25"/>
  <c r="W12" i="25"/>
  <c r="X12" i="25"/>
  <c r="Y12" i="25"/>
  <c r="Z12" i="25"/>
  <c r="Z11" i="25"/>
  <c r="W11" i="25"/>
  <c r="Y11" i="25"/>
  <c r="X11" i="25"/>
  <c r="W10" i="25"/>
  <c r="Z10" i="25"/>
  <c r="Y10" i="25"/>
  <c r="X10" i="25"/>
  <c r="Z9" i="25"/>
  <c r="X9" i="25"/>
  <c r="Y9" i="25"/>
  <c r="W8" i="25"/>
  <c r="X8" i="25"/>
  <c r="Z8" i="25"/>
  <c r="Y8" i="25"/>
  <c r="Z7" i="25"/>
  <c r="W7" i="25"/>
  <c r="X7" i="25"/>
  <c r="Y7" i="25"/>
  <c r="X6" i="25"/>
  <c r="W6" i="25"/>
  <c r="Z6" i="25"/>
  <c r="Y6" i="25"/>
  <c r="W5" i="25"/>
  <c r="Z5" i="25"/>
  <c r="X5" i="25"/>
  <c r="Y5" i="25"/>
  <c r="Y4" i="25"/>
  <c r="Z4" i="25"/>
  <c r="W4" i="25"/>
  <c r="Y3" i="25"/>
  <c r="Z3" i="25"/>
  <c r="X3" i="25"/>
  <c r="O7" i="27"/>
  <c r="O8" i="27"/>
  <c r="O9" i="27"/>
  <c r="O10" i="27"/>
  <c r="O11" i="27"/>
  <c r="O12" i="27"/>
  <c r="O13" i="27"/>
  <c r="O14" i="27"/>
  <c r="O15" i="27"/>
  <c r="O16" i="27"/>
  <c r="O17" i="27"/>
  <c r="O18" i="27"/>
  <c r="O19" i="27"/>
  <c r="O20" i="27"/>
  <c r="O21" i="27"/>
  <c r="O22" i="27"/>
  <c r="O23" i="27"/>
  <c r="O24" i="27"/>
  <c r="O25" i="27"/>
  <c r="O26" i="27"/>
  <c r="O27" i="27"/>
  <c r="O28" i="27"/>
  <c r="O29" i="27"/>
  <c r="O6" i="27"/>
  <c r="N7" i="27"/>
  <c r="N8" i="27"/>
  <c r="N9" i="27"/>
  <c r="N10" i="27"/>
  <c r="N11" i="27"/>
  <c r="N12" i="27"/>
  <c r="N13" i="27"/>
  <c r="N14" i="27"/>
  <c r="N15" i="27"/>
  <c r="N16" i="27"/>
  <c r="N17" i="27"/>
  <c r="N18" i="27"/>
  <c r="N19" i="27"/>
  <c r="N20" i="27"/>
  <c r="N21" i="27"/>
  <c r="N22" i="27"/>
  <c r="N23" i="27"/>
  <c r="N24" i="27"/>
  <c r="N25" i="27"/>
  <c r="N26" i="27"/>
  <c r="N27" i="27"/>
  <c r="N28" i="27"/>
  <c r="N29" i="27"/>
  <c r="N6" i="27"/>
  <c r="M7" i="27"/>
  <c r="M8" i="27"/>
  <c r="M9" i="27"/>
  <c r="M10" i="27"/>
  <c r="M11" i="27"/>
  <c r="M12" i="27"/>
  <c r="M13" i="27"/>
  <c r="M14" i="27"/>
  <c r="M15" i="27"/>
  <c r="M16" i="27"/>
  <c r="M17" i="27"/>
  <c r="M18" i="27"/>
  <c r="M19" i="27"/>
  <c r="M20" i="27"/>
  <c r="M21" i="27"/>
  <c r="M22" i="27"/>
  <c r="M23" i="27"/>
  <c r="M24" i="27"/>
  <c r="M25" i="27"/>
  <c r="M26" i="27"/>
  <c r="M27" i="27"/>
  <c r="M28" i="27"/>
  <c r="M29" i="27"/>
  <c r="M6" i="27"/>
  <c r="L7" i="27"/>
  <c r="L8" i="27"/>
  <c r="L9" i="27"/>
  <c r="L10" i="27"/>
  <c r="L11" i="27"/>
  <c r="L12" i="27"/>
  <c r="L13" i="27"/>
  <c r="L14" i="27"/>
  <c r="L15" i="27"/>
  <c r="L16" i="27"/>
  <c r="L17" i="27"/>
  <c r="L18" i="27"/>
  <c r="L19" i="27"/>
  <c r="L20" i="27"/>
  <c r="L21" i="27"/>
  <c r="L22" i="27"/>
  <c r="L23" i="27"/>
  <c r="L24" i="27"/>
  <c r="L25" i="27"/>
  <c r="L26" i="27"/>
  <c r="L27" i="27"/>
  <c r="L28" i="27"/>
  <c r="L29" i="27"/>
  <c r="L6" i="27"/>
  <c r="K7" i="27"/>
  <c r="K8" i="27"/>
  <c r="K9" i="27"/>
  <c r="K10" i="27"/>
  <c r="K11" i="27"/>
  <c r="K12" i="27"/>
  <c r="K13" i="27"/>
  <c r="K14" i="27"/>
  <c r="K15" i="27"/>
  <c r="K16" i="27"/>
  <c r="K17" i="27"/>
  <c r="K18" i="27"/>
  <c r="K19" i="27"/>
  <c r="K20" i="27"/>
  <c r="K21" i="27"/>
  <c r="K22" i="27"/>
  <c r="K23" i="27"/>
  <c r="K24" i="27"/>
  <c r="K25" i="27"/>
  <c r="K26" i="27"/>
  <c r="K27" i="27"/>
  <c r="K28" i="27"/>
  <c r="K29" i="27"/>
  <c r="K6" i="27"/>
  <c r="O33" i="27"/>
  <c r="N33" i="27"/>
  <c r="M33" i="27"/>
  <c r="L33" i="27"/>
  <c r="AB21" i="25" l="1"/>
  <c r="AC21" i="25"/>
  <c r="AB22" i="25"/>
  <c r="AC22" i="25"/>
  <c r="AB23" i="25"/>
  <c r="AC23" i="25"/>
  <c r="AB24" i="25"/>
  <c r="AC24" i="25"/>
  <c r="AB25" i="25"/>
  <c r="AC25" i="25"/>
  <c r="AB26" i="25"/>
  <c r="AC26" i="25"/>
  <c r="AB27" i="25"/>
  <c r="AC27" i="25"/>
  <c r="AB28" i="25"/>
  <c r="AC28" i="25"/>
  <c r="AB29" i="25"/>
  <c r="AC29" i="25"/>
  <c r="AB30" i="25"/>
  <c r="AC30" i="25"/>
  <c r="AB31" i="25"/>
  <c r="AC31" i="25"/>
  <c r="AB32" i="25"/>
  <c r="AC32" i="25"/>
  <c r="AC20" i="25"/>
  <c r="AB20" i="25"/>
  <c r="AA21" i="25"/>
  <c r="AA22" i="25"/>
  <c r="AA23" i="25"/>
  <c r="AA24" i="25"/>
  <c r="AA25" i="25"/>
  <c r="AA26" i="25"/>
  <c r="AA27" i="25"/>
  <c r="AA28" i="25"/>
  <c r="AA29" i="25"/>
  <c r="AA30" i="25"/>
  <c r="AA31" i="25"/>
  <c r="AA32" i="25"/>
  <c r="AA20" i="25"/>
  <c r="V21" i="25"/>
  <c r="V22" i="25"/>
  <c r="V23" i="25"/>
  <c r="V24" i="25"/>
  <c r="V25" i="25"/>
  <c r="V26" i="25"/>
  <c r="V27" i="25"/>
  <c r="V28" i="25"/>
  <c r="V29" i="25"/>
  <c r="V30" i="25"/>
  <c r="V31" i="25"/>
  <c r="V32" i="25"/>
  <c r="V20" i="25"/>
  <c r="V4" i="25"/>
  <c r="V5" i="25"/>
  <c r="V6" i="25"/>
  <c r="V7" i="25"/>
  <c r="V8" i="25"/>
  <c r="V9" i="25"/>
  <c r="V10" i="25"/>
  <c r="V11" i="25"/>
  <c r="V12" i="25"/>
  <c r="V13" i="25"/>
  <c r="V14" i="25"/>
  <c r="V15" i="25"/>
  <c r="V16" i="25"/>
  <c r="V17" i="25"/>
  <c r="V18" i="25"/>
  <c r="V19" i="25"/>
  <c r="V3" i="25"/>
  <c r="T20" i="25"/>
  <c r="T21" i="25"/>
  <c r="T22" i="25"/>
  <c r="T23" i="25"/>
  <c r="T24" i="25"/>
  <c r="T25" i="25"/>
  <c r="T26" i="25"/>
  <c r="T27" i="25"/>
  <c r="T28" i="25"/>
  <c r="T29" i="25"/>
  <c r="T30" i="25"/>
  <c r="T31" i="25"/>
  <c r="T32" i="25"/>
  <c r="S20" i="25"/>
  <c r="S21" i="25"/>
  <c r="S22" i="25"/>
  <c r="S23" i="25"/>
  <c r="S24" i="25"/>
  <c r="S25" i="25"/>
  <c r="S26" i="25"/>
  <c r="S27" i="25"/>
  <c r="S28" i="25"/>
  <c r="S29" i="25"/>
  <c r="S30" i="25"/>
  <c r="S31" i="25"/>
  <c r="S32" i="25"/>
  <c r="R20" i="25"/>
  <c r="R21" i="25"/>
  <c r="R22" i="25"/>
  <c r="R23" i="25"/>
  <c r="R24" i="25"/>
  <c r="R25" i="25"/>
  <c r="R26" i="25"/>
  <c r="R27" i="25"/>
  <c r="R28" i="25"/>
  <c r="R29" i="25"/>
  <c r="R30" i="25"/>
  <c r="R31" i="25"/>
  <c r="R32" i="25"/>
  <c r="Q20" i="25"/>
  <c r="Q21" i="25"/>
  <c r="Q22" i="25"/>
  <c r="Q23" i="25"/>
  <c r="Q24" i="25"/>
  <c r="Q25" i="25"/>
  <c r="Q26" i="25"/>
  <c r="Q27" i="25"/>
  <c r="Q28" i="25"/>
  <c r="Q29" i="25"/>
  <c r="Q30" i="25"/>
  <c r="Q31" i="25"/>
  <c r="Q32" i="25"/>
  <c r="P20" i="25"/>
  <c r="P21" i="25"/>
  <c r="P22" i="25"/>
  <c r="P23" i="25"/>
  <c r="P24" i="25"/>
  <c r="P25" i="25"/>
  <c r="P26" i="25"/>
  <c r="P27" i="25"/>
  <c r="P28" i="25"/>
  <c r="P29" i="25"/>
  <c r="P30" i="25"/>
  <c r="P31" i="25"/>
  <c r="P32" i="25"/>
  <c r="D20" i="25"/>
  <c r="E20" i="25"/>
  <c r="F20" i="25"/>
  <c r="G20" i="25"/>
  <c r="H20" i="25"/>
  <c r="I20" i="25"/>
  <c r="J20" i="25"/>
  <c r="M20" i="25"/>
  <c r="N20" i="25"/>
  <c r="O20" i="25"/>
  <c r="D21" i="25"/>
  <c r="E21" i="25"/>
  <c r="F21" i="25"/>
  <c r="G21" i="25"/>
  <c r="H21" i="25"/>
  <c r="I21" i="25"/>
  <c r="J21" i="25"/>
  <c r="M21" i="25"/>
  <c r="N21" i="25"/>
  <c r="O21" i="25"/>
  <c r="D22" i="25"/>
  <c r="E22" i="25"/>
  <c r="F22" i="25"/>
  <c r="G22" i="25"/>
  <c r="H22" i="25"/>
  <c r="I22" i="25"/>
  <c r="J22" i="25"/>
  <c r="M22" i="25"/>
  <c r="N22" i="25"/>
  <c r="O22" i="25"/>
  <c r="D23" i="25"/>
  <c r="E23" i="25"/>
  <c r="F23" i="25"/>
  <c r="G23" i="25"/>
  <c r="H23" i="25"/>
  <c r="I23" i="25"/>
  <c r="J23" i="25"/>
  <c r="M23" i="25"/>
  <c r="N23" i="25"/>
  <c r="O23" i="25"/>
  <c r="D24" i="25"/>
  <c r="E24" i="25"/>
  <c r="F24" i="25"/>
  <c r="G24" i="25"/>
  <c r="H24" i="25"/>
  <c r="I24" i="25"/>
  <c r="J24" i="25"/>
  <c r="M24" i="25"/>
  <c r="N24" i="25"/>
  <c r="O24" i="25"/>
  <c r="D25" i="25"/>
  <c r="E25" i="25"/>
  <c r="F25" i="25"/>
  <c r="G25" i="25"/>
  <c r="H25" i="25"/>
  <c r="I25" i="25"/>
  <c r="J25" i="25"/>
  <c r="M25" i="25"/>
  <c r="N25" i="25"/>
  <c r="O25" i="25"/>
  <c r="D26" i="25"/>
  <c r="E26" i="25"/>
  <c r="F26" i="25"/>
  <c r="G26" i="25"/>
  <c r="H26" i="25"/>
  <c r="I26" i="25"/>
  <c r="J26" i="25"/>
  <c r="M26" i="25"/>
  <c r="N26" i="25"/>
  <c r="O26" i="25"/>
  <c r="D27" i="25"/>
  <c r="E27" i="25"/>
  <c r="F27" i="25"/>
  <c r="G27" i="25"/>
  <c r="H27" i="25"/>
  <c r="I27" i="25"/>
  <c r="J27" i="25"/>
  <c r="M27" i="25"/>
  <c r="N27" i="25"/>
  <c r="O27" i="25"/>
  <c r="D28" i="25"/>
  <c r="E28" i="25"/>
  <c r="F28" i="25"/>
  <c r="G28" i="25"/>
  <c r="H28" i="25"/>
  <c r="I28" i="25"/>
  <c r="J28" i="25"/>
  <c r="M28" i="25"/>
  <c r="N28" i="25"/>
  <c r="O28" i="25"/>
  <c r="D29" i="25"/>
  <c r="E29" i="25"/>
  <c r="F29" i="25"/>
  <c r="G29" i="25"/>
  <c r="H29" i="25"/>
  <c r="I29" i="25"/>
  <c r="J29" i="25"/>
  <c r="M29" i="25"/>
  <c r="N29" i="25"/>
  <c r="O29" i="25"/>
  <c r="D30" i="25"/>
  <c r="E30" i="25"/>
  <c r="F30" i="25"/>
  <c r="G30" i="25"/>
  <c r="H30" i="25"/>
  <c r="I30" i="25"/>
  <c r="J30" i="25"/>
  <c r="M30" i="25"/>
  <c r="N30" i="25"/>
  <c r="O30" i="25"/>
  <c r="D31" i="25"/>
  <c r="E31" i="25"/>
  <c r="F31" i="25"/>
  <c r="G31" i="25"/>
  <c r="H31" i="25"/>
  <c r="I31" i="25"/>
  <c r="J31" i="25"/>
  <c r="M31" i="25"/>
  <c r="N31" i="25"/>
  <c r="O31" i="25"/>
  <c r="D32" i="25"/>
  <c r="E32" i="25"/>
  <c r="F32" i="25"/>
  <c r="G32" i="25"/>
  <c r="H32" i="25"/>
  <c r="I32" i="25"/>
  <c r="J32" i="25"/>
  <c r="M32" i="25"/>
  <c r="N32" i="25"/>
  <c r="O32" i="25"/>
  <c r="T33" i="27" l="1"/>
  <c r="S33" i="27"/>
  <c r="R33" i="27"/>
  <c r="Q33" i="27"/>
  <c r="P33" i="27"/>
  <c r="T29" i="27"/>
  <c r="S29" i="27"/>
  <c r="R29" i="27"/>
  <c r="Q29" i="27"/>
  <c r="P29" i="27"/>
  <c r="T28" i="27"/>
  <c r="S28" i="27"/>
  <c r="R28" i="27"/>
  <c r="Q28" i="27"/>
  <c r="P28" i="27"/>
  <c r="I28" i="27"/>
  <c r="T27" i="27"/>
  <c r="S27" i="27"/>
  <c r="R27" i="27"/>
  <c r="Q27" i="27"/>
  <c r="P27" i="27"/>
  <c r="I27" i="27"/>
  <c r="T26" i="27"/>
  <c r="S26" i="27"/>
  <c r="R26" i="27"/>
  <c r="Q26" i="27"/>
  <c r="P26" i="27"/>
  <c r="I26" i="27"/>
  <c r="T25" i="27"/>
  <c r="S25" i="27"/>
  <c r="R25" i="27"/>
  <c r="Q25" i="27"/>
  <c r="P25" i="27"/>
  <c r="I25" i="27"/>
  <c r="T24" i="27"/>
  <c r="S24" i="27"/>
  <c r="R24" i="27"/>
  <c r="Q24" i="27"/>
  <c r="P24" i="27"/>
  <c r="I24" i="27"/>
  <c r="T23" i="27"/>
  <c r="S23" i="27"/>
  <c r="R23" i="27"/>
  <c r="Q23" i="27"/>
  <c r="P23" i="27"/>
  <c r="I23" i="27"/>
  <c r="T22" i="27"/>
  <c r="S22" i="27"/>
  <c r="R22" i="27"/>
  <c r="Q22" i="27"/>
  <c r="P22" i="27"/>
  <c r="I22" i="27"/>
  <c r="T21" i="27"/>
  <c r="S21" i="27"/>
  <c r="R21" i="27"/>
  <c r="Q21" i="27"/>
  <c r="P21" i="27"/>
  <c r="I21" i="27"/>
  <c r="T20" i="27"/>
  <c r="S20" i="27"/>
  <c r="R20" i="27"/>
  <c r="Q20" i="27"/>
  <c r="P20" i="27"/>
  <c r="I20" i="27"/>
  <c r="T19" i="27"/>
  <c r="S19" i="27"/>
  <c r="R19" i="27"/>
  <c r="Q19" i="27"/>
  <c r="P19" i="27"/>
  <c r="I19" i="27"/>
  <c r="T18" i="27"/>
  <c r="S18" i="27"/>
  <c r="R18" i="27"/>
  <c r="Q18" i="27"/>
  <c r="P18" i="27"/>
  <c r="I18" i="27"/>
  <c r="T17" i="27"/>
  <c r="S17" i="27"/>
  <c r="R17" i="27"/>
  <c r="Q17" i="27"/>
  <c r="P17" i="27"/>
  <c r="I17" i="27"/>
  <c r="T16" i="27"/>
  <c r="S16" i="27"/>
  <c r="R16" i="27"/>
  <c r="Q16" i="27"/>
  <c r="P16" i="27"/>
  <c r="I16" i="27"/>
  <c r="T15" i="27"/>
  <c r="S15" i="27"/>
  <c r="R15" i="27"/>
  <c r="Q15" i="27"/>
  <c r="P15" i="27"/>
  <c r="I15" i="27"/>
  <c r="T14" i="27"/>
  <c r="S14" i="27"/>
  <c r="R14" i="27"/>
  <c r="Q14" i="27"/>
  <c r="P14" i="27"/>
  <c r="I14" i="27"/>
  <c r="T13" i="27"/>
  <c r="S13" i="27"/>
  <c r="R13" i="27"/>
  <c r="Q13" i="27"/>
  <c r="P13" i="27"/>
  <c r="I13" i="27"/>
  <c r="T12" i="27"/>
  <c r="S12" i="27"/>
  <c r="R12" i="27"/>
  <c r="Q12" i="27"/>
  <c r="P12" i="27"/>
  <c r="I12" i="27"/>
  <c r="T11" i="27"/>
  <c r="S11" i="27"/>
  <c r="R11" i="27"/>
  <c r="Q11" i="27"/>
  <c r="P11" i="27"/>
  <c r="I11" i="27"/>
  <c r="T10" i="27"/>
  <c r="S10" i="27"/>
  <c r="R10" i="27"/>
  <c r="Q10" i="27"/>
  <c r="P10" i="27"/>
  <c r="I10" i="27"/>
  <c r="T9" i="27"/>
  <c r="S9" i="27"/>
  <c r="R9" i="27"/>
  <c r="Q9" i="27"/>
  <c r="P9" i="27"/>
  <c r="I9" i="27"/>
  <c r="T8" i="27"/>
  <c r="S8" i="27"/>
  <c r="R8" i="27"/>
  <c r="Q8" i="27"/>
  <c r="P8" i="27"/>
  <c r="I8" i="27"/>
  <c r="T7" i="27"/>
  <c r="S7" i="27"/>
  <c r="R7" i="27"/>
  <c r="Q7" i="27"/>
  <c r="P7" i="27"/>
  <c r="I7" i="27"/>
  <c r="T6" i="27"/>
  <c r="S6" i="27"/>
  <c r="R6" i="27"/>
  <c r="Q6" i="27"/>
  <c r="P6" i="27"/>
  <c r="I6" i="27"/>
  <c r="T4" i="25" l="1"/>
  <c r="T5" i="25"/>
  <c r="T6" i="25"/>
  <c r="T7" i="25"/>
  <c r="T8" i="25"/>
  <c r="T9" i="25"/>
  <c r="T10" i="25"/>
  <c r="T11" i="25"/>
  <c r="T12" i="25"/>
  <c r="T13" i="25"/>
  <c r="T14" i="25"/>
  <c r="T15" i="25"/>
  <c r="T16" i="25"/>
  <c r="T17" i="25"/>
  <c r="T18" i="25"/>
  <c r="T19" i="25"/>
  <c r="S4" i="25"/>
  <c r="S5" i="25"/>
  <c r="S6" i="25"/>
  <c r="S7" i="25"/>
  <c r="S8" i="25"/>
  <c r="S9" i="25"/>
  <c r="S10" i="25"/>
  <c r="S11" i="25"/>
  <c r="S12" i="25"/>
  <c r="S13" i="25"/>
  <c r="S14" i="25"/>
  <c r="S15" i="25"/>
  <c r="S16" i="25"/>
  <c r="S17" i="25"/>
  <c r="S18" i="25"/>
  <c r="S19" i="25"/>
  <c r="R4" i="25"/>
  <c r="R5" i="25"/>
  <c r="R6" i="25"/>
  <c r="R7" i="25"/>
  <c r="R8" i="25"/>
  <c r="R9" i="25"/>
  <c r="R10" i="25"/>
  <c r="R11" i="25"/>
  <c r="R12" i="25"/>
  <c r="R13" i="25"/>
  <c r="R14" i="25"/>
  <c r="R15" i="25"/>
  <c r="R16" i="25"/>
  <c r="R17" i="25"/>
  <c r="R18" i="25"/>
  <c r="R19" i="25"/>
  <c r="Q4" i="25"/>
  <c r="Q5" i="25"/>
  <c r="Q6" i="25"/>
  <c r="Q7" i="25"/>
  <c r="Q8" i="25"/>
  <c r="Q9" i="25"/>
  <c r="Q10" i="25"/>
  <c r="Q11" i="25"/>
  <c r="Q12" i="25"/>
  <c r="Q13" i="25"/>
  <c r="Q14" i="25"/>
  <c r="Q15" i="25"/>
  <c r="Q16" i="25"/>
  <c r="Q17" i="25"/>
  <c r="Q18" i="25"/>
  <c r="Q19" i="25"/>
  <c r="P4" i="25"/>
  <c r="P5" i="25"/>
  <c r="P6" i="25"/>
  <c r="P7" i="25"/>
  <c r="P8" i="25"/>
  <c r="P9" i="25"/>
  <c r="P10" i="25"/>
  <c r="P11" i="25"/>
  <c r="P12" i="25"/>
  <c r="P13" i="25"/>
  <c r="P14" i="25"/>
  <c r="P15" i="25"/>
  <c r="P16" i="25"/>
  <c r="P17" i="25"/>
  <c r="P18" i="25"/>
  <c r="P19" i="25"/>
  <c r="O4" i="25"/>
  <c r="O5" i="25"/>
  <c r="O6" i="25"/>
  <c r="O7" i="25"/>
  <c r="O8" i="25"/>
  <c r="O9" i="25"/>
  <c r="O10" i="25"/>
  <c r="O11" i="25"/>
  <c r="O12" i="25"/>
  <c r="O13" i="25"/>
  <c r="O14" i="25"/>
  <c r="O15" i="25"/>
  <c r="O16" i="25"/>
  <c r="O17" i="25"/>
  <c r="O18" i="25"/>
  <c r="O19" i="25"/>
  <c r="N4" i="25"/>
  <c r="N5" i="25"/>
  <c r="N6" i="25"/>
  <c r="N7" i="25"/>
  <c r="N8" i="25"/>
  <c r="N9" i="25"/>
  <c r="N10" i="25"/>
  <c r="N11" i="25"/>
  <c r="N12" i="25"/>
  <c r="N13" i="25"/>
  <c r="N14" i="25"/>
  <c r="N15" i="25"/>
  <c r="N16" i="25"/>
  <c r="N17" i="25"/>
  <c r="N18" i="25"/>
  <c r="N19" i="25"/>
  <c r="M4" i="25"/>
  <c r="M5" i="25"/>
  <c r="M6" i="25"/>
  <c r="M7" i="25"/>
  <c r="M8" i="25"/>
  <c r="M9" i="25"/>
  <c r="M10" i="25"/>
  <c r="M11" i="25"/>
  <c r="M12" i="25"/>
  <c r="M13" i="25"/>
  <c r="M14" i="25"/>
  <c r="M15" i="25"/>
  <c r="M16" i="25"/>
  <c r="M17" i="25"/>
  <c r="M18" i="25"/>
  <c r="M19" i="25"/>
  <c r="J4" i="25"/>
  <c r="J5" i="25"/>
  <c r="J6" i="25"/>
  <c r="J7" i="25"/>
  <c r="J8" i="25"/>
  <c r="J9" i="25"/>
  <c r="J10" i="25"/>
  <c r="J11" i="25"/>
  <c r="J12" i="25"/>
  <c r="J13" i="25"/>
  <c r="J14" i="25"/>
  <c r="J15" i="25"/>
  <c r="J16" i="25"/>
  <c r="J17" i="25"/>
  <c r="J18" i="25"/>
  <c r="J19" i="25"/>
  <c r="I4" i="25"/>
  <c r="I5" i="25"/>
  <c r="I6" i="25"/>
  <c r="I7" i="25"/>
  <c r="I8" i="25"/>
  <c r="I9" i="25"/>
  <c r="I10" i="25"/>
  <c r="I11" i="25"/>
  <c r="I12" i="25"/>
  <c r="I13" i="25"/>
  <c r="I14" i="25"/>
  <c r="I15" i="25"/>
  <c r="I16" i="25"/>
  <c r="I17" i="25"/>
  <c r="I18" i="25"/>
  <c r="I19" i="25"/>
  <c r="I3" i="25"/>
  <c r="J3" i="25"/>
  <c r="M3" i="25"/>
  <c r="N3" i="25"/>
  <c r="O3" i="25"/>
  <c r="P3" i="25"/>
  <c r="Q3" i="25"/>
  <c r="R3" i="25"/>
  <c r="S3" i="25"/>
  <c r="T3" i="25"/>
  <c r="H4" i="25"/>
  <c r="H5" i="25"/>
  <c r="H6" i="25"/>
  <c r="H7" i="25"/>
  <c r="H8" i="25"/>
  <c r="H9" i="25"/>
  <c r="H10" i="25"/>
  <c r="H11" i="25"/>
  <c r="H12" i="25"/>
  <c r="H13" i="25"/>
  <c r="H14" i="25"/>
  <c r="H15" i="25"/>
  <c r="H16" i="25"/>
  <c r="H17" i="25"/>
  <c r="H18" i="25"/>
  <c r="H19" i="25"/>
  <c r="G4" i="25"/>
  <c r="G5" i="25"/>
  <c r="G6" i="25"/>
  <c r="G7" i="25"/>
  <c r="G8" i="25"/>
  <c r="G9" i="25"/>
  <c r="G10" i="25"/>
  <c r="G11" i="25"/>
  <c r="G12" i="25"/>
  <c r="G13" i="25"/>
  <c r="G14" i="25"/>
  <c r="G15" i="25"/>
  <c r="G16" i="25"/>
  <c r="G17" i="25"/>
  <c r="G18" i="25"/>
  <c r="G19" i="25"/>
  <c r="F4" i="25"/>
  <c r="F5" i="25"/>
  <c r="F6" i="25"/>
  <c r="F7" i="25"/>
  <c r="F8" i="25"/>
  <c r="F9" i="25"/>
  <c r="F10" i="25"/>
  <c r="F11" i="25"/>
  <c r="F12" i="25"/>
  <c r="F13" i="25"/>
  <c r="F14" i="25"/>
  <c r="F15" i="25"/>
  <c r="F16" i="25"/>
  <c r="F17" i="25"/>
  <c r="F18" i="25"/>
  <c r="F19" i="25"/>
  <c r="E4" i="25"/>
  <c r="E5" i="25"/>
  <c r="E6" i="25"/>
  <c r="E7" i="25"/>
  <c r="E8" i="25"/>
  <c r="E9" i="25"/>
  <c r="E10" i="25"/>
  <c r="E11" i="25"/>
  <c r="E12" i="25"/>
  <c r="E13" i="25"/>
  <c r="E14" i="25"/>
  <c r="E15" i="25"/>
  <c r="E16" i="25"/>
  <c r="E17" i="25"/>
  <c r="E18" i="25"/>
  <c r="E19" i="25"/>
  <c r="D4" i="25"/>
  <c r="D5" i="25"/>
  <c r="D6" i="25"/>
  <c r="D7" i="25"/>
  <c r="D8" i="25"/>
  <c r="D9" i="25"/>
  <c r="D10" i="25"/>
  <c r="D11" i="25"/>
  <c r="D12" i="25"/>
  <c r="D13" i="25"/>
  <c r="D14" i="25"/>
  <c r="D15" i="25"/>
  <c r="D16" i="25"/>
  <c r="D17" i="25"/>
  <c r="D18" i="25"/>
  <c r="D19" i="25"/>
  <c r="H3" i="25"/>
  <c r="G3" i="25"/>
  <c r="F3" i="25"/>
  <c r="E3" i="25"/>
  <c r="D3" i="2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<sst xmlns="http://schemas.openxmlformats.org/spreadsheetml/2006/main" count="762" uniqueCount="366">
  <si>
    <t>USER INPUTS</t>
  </si>
  <si>
    <t>Is this project in a waste levy zone?</t>
  </si>
  <si>
    <t>See map</t>
  </si>
  <si>
    <t>TMR District</t>
  </si>
  <si>
    <t>Contract Name</t>
  </si>
  <si>
    <t>Reporting Date (dd/mm/yyyy)</t>
  </si>
  <si>
    <t>Submitted By (Name of Contractor)</t>
  </si>
  <si>
    <t>Contract Diversion Rate</t>
  </si>
  <si>
    <t>Investment ID</t>
  </si>
  <si>
    <t>Contract ID (CN-XXXXX)</t>
  </si>
  <si>
    <t>Infrastructure Type</t>
  </si>
  <si>
    <t>Project Value</t>
  </si>
  <si>
    <t>Project type</t>
  </si>
  <si>
    <t>Area of pavement surface works (m²)</t>
  </si>
  <si>
    <t>Extent of Clearing and Grubbing (m²) (Standard Item 32001)</t>
  </si>
  <si>
    <t>Contract duration (months)</t>
  </si>
  <si>
    <t>Average width of paved surface (m)</t>
  </si>
  <si>
    <t>Length of road (km)</t>
  </si>
  <si>
    <t>Note: Instructions are provided in the user guide tab.</t>
  </si>
  <si>
    <t>indicates that waste stream is generally unacceptable to reuse or recycle</t>
  </si>
  <si>
    <t>USER INPUT - Actual Waste Quantities</t>
  </si>
  <si>
    <t>Category</t>
  </si>
  <si>
    <t>Waste Streams</t>
  </si>
  <si>
    <t>Generated (Tonnes)</t>
  </si>
  <si>
    <t>Reused (Tonnes)</t>
  </si>
  <si>
    <t>Recycled (Tonnes)</t>
  </si>
  <si>
    <t>Landfilled (Tonnes)</t>
  </si>
  <si>
    <t>Bulk earthworks</t>
  </si>
  <si>
    <t>Excess Earthworks / Embankment / Fill</t>
  </si>
  <si>
    <t>Contaminated and Regulated Waste</t>
  </si>
  <si>
    <t>Acid Sulphate Soil</t>
  </si>
  <si>
    <t>Other Contaminated Earthworks</t>
  </si>
  <si>
    <t>Regulated Waste Cat 1</t>
  </si>
  <si>
    <t>Regulated Waste Cat 2</t>
  </si>
  <si>
    <t>Construction Waste</t>
  </si>
  <si>
    <t>Asphalt &amp; Profiles (RAP)</t>
  </si>
  <si>
    <t>Other Recovered Pavement Materials</t>
  </si>
  <si>
    <t>Concrete</t>
  </si>
  <si>
    <t>Metal</t>
  </si>
  <si>
    <t>Vegetation</t>
  </si>
  <si>
    <t>Other Construction Waste (Timber, glass, plastic, bricks)</t>
  </si>
  <si>
    <t>Tyres &amp; Rubber</t>
  </si>
  <si>
    <t>General Refuse</t>
  </si>
  <si>
    <t>Illegally Dumped Refuse</t>
  </si>
  <si>
    <t>Site office waste</t>
  </si>
  <si>
    <t>Office - General &amp; Foodwaste</t>
  </si>
  <si>
    <t>Office - Recyclables</t>
  </si>
  <si>
    <t>Office - Paper</t>
  </si>
  <si>
    <t>USER INPUT -  Recycled Material Quantities</t>
  </si>
  <si>
    <t>Recycled Material Type</t>
  </si>
  <si>
    <t>Application</t>
  </si>
  <si>
    <t>Applicable Work Item #</t>
  </si>
  <si>
    <t>Quantity used on project (Tonnes)</t>
  </si>
  <si>
    <t>Crushed Concrete</t>
  </si>
  <si>
    <t>Crushed Brick</t>
  </si>
  <si>
    <t>Crushed Glass / Manufactured Sand / Glass Cullet</t>
  </si>
  <si>
    <t>Reclaimed Asphalt Pavement (RAP)</t>
  </si>
  <si>
    <t>Recovered Pavement Material (other than RAP)</t>
  </si>
  <si>
    <t>Crumbed Rubber</t>
  </si>
  <si>
    <t>Fly ash</t>
  </si>
  <si>
    <t>Slag</t>
  </si>
  <si>
    <t>Insitu Material</t>
  </si>
  <si>
    <t>Recycled Plastic</t>
  </si>
  <si>
    <t>Other (specify)</t>
  </si>
  <si>
    <t>Infrastructure Project Monthly Waste - Actuals</t>
  </si>
  <si>
    <t>This monthly input sheet can be used by projects undertaking an Infrastructure Sustainability Council (ISC) rating, to contribute towards the attainment of the v1.2 Was-1 and Was-2 credits or v2.1 Rso-4 credit.</t>
  </si>
  <si>
    <t>Start of Contract</t>
  </si>
  <si>
    <t>Contract Diversion Rate (by mass)</t>
  </si>
  <si>
    <t>Summary of Data Entered on Monthly Basis</t>
  </si>
  <si>
    <t>Landfill (Tonnes)</t>
  </si>
  <si>
    <t>USER INPUT - Monthly Waste Quantities</t>
  </si>
  <si>
    <t>Waste totals expressed as volume</t>
  </si>
  <si>
    <t>Month, year</t>
  </si>
  <si>
    <t>Destination</t>
  </si>
  <si>
    <r>
      <t xml:space="preserve">This is the conversion to volume of the waste totals using the formula
Total (T) </t>
    </r>
    <r>
      <rPr>
        <sz val="10"/>
        <rFont val="Calibri"/>
        <family val="2"/>
      </rPr>
      <t>÷</t>
    </r>
    <r>
      <rPr>
        <sz val="11"/>
        <rFont val="Arial"/>
        <family val="2"/>
      </rPr>
      <t xml:space="preserve"> conversion factor = Total (m</t>
    </r>
    <r>
      <rPr>
        <vertAlign val="superscript"/>
        <sz val="11"/>
        <rFont val="Arial"/>
        <family val="2"/>
      </rPr>
      <t>3</t>
    </r>
    <r>
      <rPr>
        <sz val="11"/>
        <rFont val="Arial"/>
        <family val="2"/>
      </rPr>
      <t>)</t>
    </r>
  </si>
  <si>
    <t>Conversion factor</t>
  </si>
  <si>
    <t>Generated (m3)</t>
  </si>
  <si>
    <t>Reused (m3)</t>
  </si>
  <si>
    <t>Recycled (m3)</t>
  </si>
  <si>
    <t>Landfill (m3)</t>
  </si>
  <si>
    <t>Category Totals - performance against % vol targets</t>
  </si>
  <si>
    <t>Diversion Target</t>
  </si>
  <si>
    <t>Diverted (% vol)</t>
  </si>
  <si>
    <t>Landfill (% vol)</t>
  </si>
  <si>
    <t>Bulk</t>
  </si>
  <si>
    <t>Contam. and Reg. Waste</t>
  </si>
  <si>
    <t>WASTE AND RECYCLING ESTIMATE</t>
  </si>
  <si>
    <t>This list of parameters is used in the estimation formulas</t>
  </si>
  <si>
    <t>PV</t>
  </si>
  <si>
    <t>The estimate on this page is based on the information entered on the 'INPUT' sheet. Some waste streams have generation factors that are dependant on the project value. A table of the generation factors vs the project value is on the 'Lookups' sheet.</t>
  </si>
  <si>
    <t>PT</t>
  </si>
  <si>
    <r>
      <t>A</t>
    </r>
    <r>
      <rPr>
        <vertAlign val="subscript"/>
        <sz val="11"/>
        <color theme="1"/>
        <rFont val="Arial"/>
        <family val="2"/>
      </rPr>
      <t>P</t>
    </r>
  </si>
  <si>
    <t>Extent of Clearing and Grubbing (m²)</t>
  </si>
  <si>
    <r>
      <t>A</t>
    </r>
    <r>
      <rPr>
        <vertAlign val="subscript"/>
        <sz val="11"/>
        <color theme="1"/>
        <rFont val="Arial"/>
        <family val="2"/>
      </rPr>
      <t>CG</t>
    </r>
  </si>
  <si>
    <t>T</t>
  </si>
  <si>
    <t>Generation Factor</t>
  </si>
  <si>
    <t>GF</t>
  </si>
  <si>
    <t>Estimated Waste Quantities - based on inputs</t>
  </si>
  <si>
    <t>Formula</t>
  </si>
  <si>
    <r>
      <t>A</t>
    </r>
    <r>
      <rPr>
        <vertAlign val="subscript"/>
        <sz val="11"/>
        <color rgb="FF003C69"/>
        <rFont val="Arial"/>
        <family val="2"/>
      </rPr>
      <t>CG</t>
    </r>
  </si>
  <si>
    <r>
      <t>A</t>
    </r>
    <r>
      <rPr>
        <vertAlign val="subscript"/>
        <sz val="11"/>
        <color rgb="FF003C69"/>
        <rFont val="Arial"/>
        <family val="2"/>
      </rPr>
      <t>P</t>
    </r>
  </si>
  <si>
    <t>% Reused</t>
  </si>
  <si>
    <t>% Recycled</t>
  </si>
  <si>
    <t>% Landfilled</t>
  </si>
  <si>
    <t xml:space="preserve"> T*GF</t>
  </si>
  <si>
    <t>No estimate</t>
  </si>
  <si>
    <r>
      <t>A</t>
    </r>
    <r>
      <rPr>
        <vertAlign val="subscript"/>
        <sz val="11"/>
        <color rgb="FF003C69"/>
        <rFont val="Arial"/>
        <family val="2"/>
      </rPr>
      <t>P</t>
    </r>
    <r>
      <rPr>
        <sz val="11"/>
        <color rgb="FF003C69"/>
        <rFont val="Arial"/>
        <family val="2"/>
      </rPr>
      <t xml:space="preserve"> *0.1*GF</t>
    </r>
  </si>
  <si>
    <t>T*GF</t>
  </si>
  <si>
    <r>
      <t>A</t>
    </r>
    <r>
      <rPr>
        <vertAlign val="subscript"/>
        <sz val="11"/>
        <color rgb="FF003C69"/>
        <rFont val="Arial"/>
        <family val="2"/>
      </rPr>
      <t>CG</t>
    </r>
    <r>
      <rPr>
        <sz val="11"/>
        <color rgb="FF003C69"/>
        <rFont val="Arial"/>
        <family val="2"/>
      </rPr>
      <t>*GF</t>
    </r>
  </si>
  <si>
    <t/>
  </si>
  <si>
    <t>About the Tool</t>
  </si>
  <si>
    <t>User Guide</t>
  </si>
  <si>
    <t xml:space="preserve">Input Page </t>
  </si>
  <si>
    <t>Select "Yes" or "No" from the drop-down list.
Refer to map below for further guidance, or find additional information here:
https://www.qld.gov.au/environment/pollution/management/waste/recovery/disposal-levy/about/waste-levy-map#:~:text=Levy%20zone%20map,waste%20is%20generated%20and%20disposed</t>
  </si>
  <si>
    <t xml:space="preserve">Select the TMR district the project or contract is within from the drop-down list. 
</t>
  </si>
  <si>
    <t>Enter the Contract Name.</t>
  </si>
  <si>
    <t xml:space="preserve">Enter the Reporting Date in dd/mm/yyyy format. 
For Estimates, the reporting date should be the date the tool is used to generate an estimate.
For Actuals, the reporting date should be the Practical Completion date to capture final actual waste quantities for the project. </t>
  </si>
  <si>
    <t>Enter the name of the Contractor Company.</t>
  </si>
  <si>
    <t>Enter the TMR Investment ID.</t>
  </si>
  <si>
    <t>Contract ID</t>
  </si>
  <si>
    <t xml:space="preserve">Enter the TMR Contract ID. </t>
  </si>
  <si>
    <t xml:space="preserve">Select the infrastructure typr from the drop-down list. 
</t>
  </si>
  <si>
    <t xml:space="preserve">Select the Project Value from the drop-down list. </t>
  </si>
  <si>
    <t>Select the Project Type from the drop-down list.
Refer to the Guidance Section for additional context.</t>
  </si>
  <si>
    <t xml:space="preserve">Enter the area, or footprint (in square meters) of pavement surface works.  </t>
  </si>
  <si>
    <t>Enter the area, or footprint (in square meters) of vegetation clearing and grubbing.  Refer standard item 32001.</t>
  </si>
  <si>
    <t>Enter the Contract Duration to the nearest whole month.  Enter only numerical values, i.e. "6"</t>
  </si>
  <si>
    <t>Enter the average width of the paved surface throughout the project, to one-decimal-place.  Enter only numerical values, i.e. "4.0"
Refer to the 'Additional Guidance' section below for further guidance.</t>
  </si>
  <si>
    <t>Enter the length of the road project, to one-decimal-place.  Enter only numerical values, i.e. "3.0"
Refer to the 'Additional Guidance' section for further guidance.</t>
  </si>
  <si>
    <t>Description of Waste Categories</t>
  </si>
  <si>
    <t>There are four Waste Categories within the calculator</t>
  </si>
  <si>
    <t>Bulk earthworks (Not contaminated)</t>
  </si>
  <si>
    <t>This category includes 'natural' waste streams generated through bulk earthworks / civil engineering activities.  This category includes any non-contaminated waste.</t>
  </si>
  <si>
    <t>This category includes streams classified as regulated waste under The Environmental Protection (Waste ERA Framework) Amendment Regulation 2018, and which are not specified in any other category.  Refer here for further guidance:
https://environment.des.qld.gov.au/waste/review-reg-waste.html.</t>
  </si>
  <si>
    <t xml:space="preserve">This category includes streams which are 'man-made' and generated through construction activities.  </t>
  </si>
  <si>
    <t>Site Office Waste</t>
  </si>
  <si>
    <t xml:space="preserve">This category includes any waste streams generated through office activities, such as general waste, recyclables, and paper. </t>
  </si>
  <si>
    <t>Description of Waste Streams</t>
  </si>
  <si>
    <t>Any excess earthworks, enbankment or fill generated by a project which is then exported outside the project boundary for either reuse, recycle or landfill beyond the project boundary. Includes material defined as spoil for ISC Rso credits.</t>
  </si>
  <si>
    <t>Acid Sulphate Soils.</t>
  </si>
  <si>
    <t>Any other contaminated earthworks, but not acid sulphate soils.</t>
  </si>
  <si>
    <t>Regulated waste is category 1 regulated waste if it meets the requirements of section 43 of the EP Regulation.</t>
  </si>
  <si>
    <t>Business Queensland - Regulated waste classification</t>
  </si>
  <si>
    <t>Regulated waste is category 2 regulated waste if it is not category 1 regulated waste.</t>
  </si>
  <si>
    <t>Asphalt and Profiles (RAP)</t>
  </si>
  <si>
    <t>Asphalt only (not chip seals and other pavements)</t>
  </si>
  <si>
    <t>Spray seal pavements, stabilised pavements (not asphalt)</t>
  </si>
  <si>
    <t xml:space="preserve">Structural concrete, shot crete, hardened grout, concrete washout </t>
  </si>
  <si>
    <t xml:space="preserve">Sign posts, guardrails etc. </t>
  </si>
  <si>
    <t xml:space="preserve">Timber vegetation, stripped grasses etc. </t>
  </si>
  <si>
    <t>Any construction waste not accounted for in other construction waste categories, such as uncontaminated timber, glass, plastic and bricks).</t>
  </si>
  <si>
    <t>Tyres and Rubber</t>
  </si>
  <si>
    <t>Waste tyres.</t>
  </si>
  <si>
    <t xml:space="preserve">Cardboard, plastic packaging. </t>
  </si>
  <si>
    <t>Waste collected from road reserve.</t>
  </si>
  <si>
    <t>Office – General and Foodwaste</t>
  </si>
  <si>
    <t>Putrescibles, kitchen waste, non-recyclable packaging.</t>
  </si>
  <si>
    <t>Office – Recyclables</t>
  </si>
  <si>
    <t>Mixed recyclables including plastic plates, bottles, aluminium cans etc.</t>
  </si>
  <si>
    <t>Office – Paper</t>
  </si>
  <si>
    <t>Paper and cardboard recyclable waste.</t>
  </si>
  <si>
    <t>Additional Guidance</t>
  </si>
  <si>
    <t xml:space="preserve">Contract duration is defined as the number of months from contract award through to Practical Completion. </t>
  </si>
  <si>
    <t>Average width of paved surface</t>
  </si>
  <si>
    <t>One lane is assumed to be 3.5m wide.
Shoulder width is assumed to be 1.5m wide.
Calculate the average width based on the following formula:
Sum of (Width of road x length of road) /  Total Length of Road.
Refer example calculation below.</t>
  </si>
  <si>
    <t>The length of road is the 'driveable' distance of the road, not taking into account lane changes in the same direction. 
Refer example calculation below.</t>
  </si>
  <si>
    <t>Waste Levy Zone and Local Government Boundaries</t>
  </si>
  <si>
    <t>Conversion Tables</t>
  </si>
  <si>
    <t>Waste Conversion Rates (Bin Sizes)</t>
  </si>
  <si>
    <t>Typical Waste Streams</t>
  </si>
  <si>
    <t>Bin Size (litres)</t>
  </si>
  <si>
    <t>Dimensions (approx)</t>
  </si>
  <si>
    <t>How Full</t>
  </si>
  <si>
    <t>Full in Litres</t>
  </si>
  <si>
    <r>
      <t>m</t>
    </r>
    <r>
      <rPr>
        <b/>
        <vertAlign val="superscript"/>
        <sz val="11"/>
        <color rgb="FF003C69"/>
        <rFont val="Arial"/>
        <family val="2"/>
      </rPr>
      <t>3</t>
    </r>
  </si>
  <si>
    <t>General Waste</t>
  </si>
  <si>
    <t>Recycled Waste</t>
  </si>
  <si>
    <t>Recall Paper Waste</t>
  </si>
  <si>
    <t>Cardboard</t>
  </si>
  <si>
    <t>Green waste</t>
  </si>
  <si>
    <t>Asphalt</t>
  </si>
  <si>
    <t>Soil</t>
  </si>
  <si>
    <t>Timber</t>
  </si>
  <si>
    <t>Waste Stream</t>
  </si>
  <si>
    <t>Measure</t>
  </si>
  <si>
    <t>Conversion to Kg</t>
  </si>
  <si>
    <t>Width</t>
  </si>
  <si>
    <t>Height</t>
  </si>
  <si>
    <t>Depth</t>
  </si>
  <si>
    <t>Tonnes</t>
  </si>
  <si>
    <t>1t</t>
  </si>
  <si>
    <t>1000kg</t>
  </si>
  <si>
    <t>General refuse</t>
  </si>
  <si>
    <t>1m3</t>
  </si>
  <si>
    <t>146kg</t>
  </si>
  <si>
    <t>Oil</t>
  </si>
  <si>
    <t>1L</t>
  </si>
  <si>
    <t>0.881kg</t>
  </si>
  <si>
    <t>Oil/water</t>
  </si>
  <si>
    <t>0.91kg</t>
  </si>
  <si>
    <t>Sewage</t>
  </si>
  <si>
    <t>0.72kg</t>
  </si>
  <si>
    <t>FULL</t>
  </si>
  <si>
    <t>Thinners</t>
  </si>
  <si>
    <t>0.75kg</t>
  </si>
  <si>
    <t>Paint</t>
  </si>
  <si>
    <t>2.4kg</t>
  </si>
  <si>
    <t>Plastic Container</t>
  </si>
  <si>
    <t>20L</t>
  </si>
  <si>
    <t>1.5kg</t>
  </si>
  <si>
    <t>Metal Drum</t>
  </si>
  <si>
    <t>220L</t>
  </si>
  <si>
    <t>15kg</t>
  </si>
  <si>
    <t>Bladder</t>
  </si>
  <si>
    <t>250-500L</t>
  </si>
  <si>
    <t>25kg</t>
  </si>
  <si>
    <t>Spray can</t>
  </si>
  <si>
    <t>375ml</t>
  </si>
  <si>
    <t>0.15kg</t>
  </si>
  <si>
    <t>Passenger tyre</t>
  </si>
  <si>
    <t>19kg</t>
  </si>
  <si>
    <t>Light truck tyre</t>
  </si>
  <si>
    <t>38kg</t>
  </si>
  <si>
    <t>Truck tyre</t>
  </si>
  <si>
    <t>95kg</t>
  </si>
  <si>
    <t>Solid tyre</t>
  </si>
  <si>
    <t>&lt; 0.3m</t>
  </si>
  <si>
    <t>57kg</t>
  </si>
  <si>
    <t>&gt; 0.3m &lt; 0.45m</t>
  </si>
  <si>
    <t>&gt; 0.45m &lt; 0.6m</t>
  </si>
  <si>
    <t>133kg</t>
  </si>
  <si>
    <t>Grader tyre</t>
  </si>
  <si>
    <t>285kg</t>
  </si>
  <si>
    <t>Earthmover tyre</t>
  </si>
  <si>
    <t>&lt; 1m</t>
  </si>
  <si>
    <t>190kg</t>
  </si>
  <si>
    <t>Motorcycle batter</t>
  </si>
  <si>
    <t>3kg</t>
  </si>
  <si>
    <t>Passenger vehicle battery</t>
  </si>
  <si>
    <t>14.3kg</t>
  </si>
  <si>
    <t>Light commercial battery</t>
  </si>
  <si>
    <t>15.7kg</t>
  </si>
  <si>
    <t>Rigid truck battery</t>
  </si>
  <si>
    <t>23kg</t>
  </si>
  <si>
    <t>Articulated truck battery</t>
  </si>
  <si>
    <t>31.5kg</t>
  </si>
  <si>
    <t>Non-freight carry truck</t>
  </si>
  <si>
    <t>31.8kg</t>
  </si>
  <si>
    <t>Bus battery</t>
  </si>
  <si>
    <t>31.6kg</t>
  </si>
  <si>
    <t>Paint, chemical, fuels, oils and contamintaed water</t>
  </si>
  <si>
    <t>1000L</t>
  </si>
  <si>
    <t>Conversion Tool</t>
  </si>
  <si>
    <t>Volume in Litres</t>
  </si>
  <si>
    <t>Loose vegetation with major trunks and large branches, or soil debri from clearing and grubbing</t>
  </si>
  <si>
    <t>885kg</t>
  </si>
  <si>
    <t>tonnes</t>
  </si>
  <si>
    <t>Loose vegetation with mostly small branches and grass</t>
  </si>
  <si>
    <t>445kg</t>
  </si>
  <si>
    <t>Calculator</t>
  </si>
  <si>
    <t>User to enter volume for conversion</t>
  </si>
  <si>
    <t>Is this an ISCA Project?</t>
  </si>
  <si>
    <t>Waste generated per month (tonnes)</t>
  </si>
  <si>
    <t>Yes</t>
  </si>
  <si>
    <t>&lt;$20M</t>
  </si>
  <si>
    <t>$20-50M</t>
  </si>
  <si>
    <t>$50M-100M</t>
  </si>
  <si>
    <t>&gt;$100M</t>
  </si>
  <si>
    <t>No</t>
  </si>
  <si>
    <t>Are there any related contracts associated with this investment?</t>
  </si>
  <si>
    <t>Road</t>
  </si>
  <si>
    <t>Boat Ramp</t>
  </si>
  <si>
    <t>Rail</t>
  </si>
  <si>
    <t>Port</t>
  </si>
  <si>
    <t>Upgrade / Programmed Maintenance</t>
  </si>
  <si>
    <t>Greenfield</t>
  </si>
  <si>
    <t>Routine Maintenance</t>
  </si>
  <si>
    <t>Project Region</t>
  </si>
  <si>
    <t>Central West</t>
  </si>
  <si>
    <t>Darling Downs</t>
  </si>
  <si>
    <t>Far North</t>
  </si>
  <si>
    <t>Fitzroy</t>
  </si>
  <si>
    <t>Mackay/Whitsunday</t>
  </si>
  <si>
    <t>Metropolitan</t>
  </si>
  <si>
    <t>North Coast</t>
  </si>
  <si>
    <t>North West</t>
  </si>
  <si>
    <t>Northern</t>
  </si>
  <si>
    <t>South Coast</t>
  </si>
  <si>
    <t>South West</t>
  </si>
  <si>
    <t>Wide Bay/Burnett</t>
  </si>
  <si>
    <t>Recycled Material Application</t>
  </si>
  <si>
    <t>Unbound Pavement</t>
  </si>
  <si>
    <t>Sprayed Seal / Modified binder</t>
  </si>
  <si>
    <t>Stabilisation</t>
  </si>
  <si>
    <t>Earthworks, Drainage and Backfill</t>
  </si>
  <si>
    <t>REFERENCE</t>
  </si>
  <si>
    <t>ESTIMATE_OR_ACTUAL</t>
  </si>
  <si>
    <t>ISCA_RATING</t>
  </si>
  <si>
    <t>WASTE_LEVY_ZONE</t>
  </si>
  <si>
    <t>TMR_DISTRICT</t>
  </si>
  <si>
    <t>CONTRACT_NAME</t>
  </si>
  <si>
    <t>REPORTING_DATE</t>
  </si>
  <si>
    <t>SUBMITTED_BY</t>
  </si>
  <si>
    <t>INVESTMENT_ID</t>
  </si>
  <si>
    <t>CONTRACT_ID</t>
  </si>
  <si>
    <t>RELATED_CONTRACTS_FLAG</t>
  </si>
  <si>
    <t>RELATED_CONTRACTS</t>
  </si>
  <si>
    <t>INFRASTRUCTURE_TYPE</t>
  </si>
  <si>
    <t>PROJECT _VALUE</t>
  </si>
  <si>
    <t>PROJECT_TYPE</t>
  </si>
  <si>
    <t>PAVEMENT_AREA</t>
  </si>
  <si>
    <t>VEGETATION_CLEARING</t>
  </si>
  <si>
    <t>CONTRACT_DURATION_MONTHS</t>
  </si>
  <si>
    <t>PAVED_WIDTH</t>
  </si>
  <si>
    <t>ROAD_LENGTH_KM</t>
  </si>
  <si>
    <t>CATEGORY</t>
  </si>
  <si>
    <t>WASTE_STREAM</t>
  </si>
  <si>
    <t>GENERATED_TONNES_ACTUAL</t>
  </si>
  <si>
    <t>REUSED_TONNES_ACTUAL</t>
  </si>
  <si>
    <t>RECYCLED_TONNES_ACTUAL</t>
  </si>
  <si>
    <t>LANDFILLED_TONNES_ACTUAL</t>
  </si>
  <si>
    <t>RECYCLED_MATERIAL_APPLICATION</t>
  </si>
  <si>
    <t>RECYCLED_MATERIAL_WORK_ITEM</t>
  </si>
  <si>
    <t>RECYCLED_MATERIAL_QUANTITY</t>
  </si>
  <si>
    <t>LONG_DESCRIPTION</t>
  </si>
  <si>
    <t>Is this an estimate, or an actual waste input?</t>
  </si>
  <si>
    <t>Is the project undertaking an ISCA rating?</t>
  </si>
  <si>
    <t>List any related contracts</t>
  </si>
  <si>
    <t>WASTE_STREAM_01</t>
  </si>
  <si>
    <t>Actual</t>
  </si>
  <si>
    <t>Bulk earthworks and clearing</t>
  </si>
  <si>
    <t>WASTE_STREAM_02</t>
  </si>
  <si>
    <t>WASTE_STREAM_03</t>
  </si>
  <si>
    <t>WASTE_STREAM_04</t>
  </si>
  <si>
    <t>WASTE_STREAM_05</t>
  </si>
  <si>
    <t>WASTE_STREAM_06</t>
  </si>
  <si>
    <t>WASTE_STREAM_08</t>
  </si>
  <si>
    <t>WASTE_STREAM_09</t>
  </si>
  <si>
    <t>WASTE_STREAM_10</t>
  </si>
  <si>
    <t>WASTE_STREAM_11</t>
  </si>
  <si>
    <t>WASTE_STREAM_12</t>
  </si>
  <si>
    <t>WASTE_STREAM_13</t>
  </si>
  <si>
    <t>WASTE_STREAM_14</t>
  </si>
  <si>
    <t>WASTE_STREAM_15</t>
  </si>
  <si>
    <t>WASTE_STREAM_16</t>
  </si>
  <si>
    <t>WASTE_STREAM_17</t>
  </si>
  <si>
    <t>WASTE_STREAM_18</t>
  </si>
  <si>
    <t>RECYCLED_STREAM_01</t>
  </si>
  <si>
    <t>Recycled Materials</t>
  </si>
  <si>
    <t>RECYCLED_STREAM_02</t>
  </si>
  <si>
    <t>RECYCLED_STREAM_03</t>
  </si>
  <si>
    <t>RECYCLED_STREAM_04</t>
  </si>
  <si>
    <t>RECYCLED_STREAM_05</t>
  </si>
  <si>
    <t>RECYCLED_STREAM_06</t>
  </si>
  <si>
    <t>RECYCLED_STREAM_07</t>
  </si>
  <si>
    <t>RECYCLED_STREAM_08</t>
  </si>
  <si>
    <t>RECYCLED_STREAM_09</t>
  </si>
  <si>
    <t>RECYCLED_STREAM_10</t>
  </si>
  <si>
    <t>RECYCLED_STREAM_11</t>
  </si>
  <si>
    <t>RECYCLED_STREAM_12</t>
  </si>
  <si>
    <t>RECYCLED_STREAM_13</t>
  </si>
  <si>
    <t>Additional comment (if required)</t>
  </si>
  <si>
    <t>WASTE 2 RESOURCE CALCULATOR</t>
  </si>
  <si>
    <t>Using the TMR Waste 2 Resource Calculator</t>
  </si>
  <si>
    <r>
      <t xml:space="preserve">This Waste 2 Resource Calculator has been developed to assist projects with:
1. Provide a mechanism for projects to </t>
    </r>
    <r>
      <rPr>
        <b/>
        <i/>
        <sz val="11"/>
        <color rgb="FF003C69"/>
        <rFont val="Arial"/>
        <family val="2"/>
      </rPr>
      <t>record</t>
    </r>
    <r>
      <rPr>
        <b/>
        <sz val="11"/>
        <color rgb="FF003C69"/>
        <rFont val="Arial"/>
        <family val="2"/>
      </rPr>
      <t xml:space="preserve"> </t>
    </r>
    <r>
      <rPr>
        <sz val="11"/>
        <color rgb="FF003C69"/>
        <rFont val="Arial"/>
        <family val="2"/>
      </rPr>
      <t xml:space="preserve">actual waste quantities generated. 
2. Provide a mechanism to </t>
    </r>
    <r>
      <rPr>
        <b/>
        <i/>
        <sz val="11"/>
        <color rgb="FF003C69"/>
        <rFont val="Arial"/>
        <family val="2"/>
      </rPr>
      <t>track</t>
    </r>
    <r>
      <rPr>
        <sz val="11"/>
        <color rgb="FF003C69"/>
        <rFont val="Arial"/>
        <family val="2"/>
      </rPr>
      <t xml:space="preserve"> actual waste quantities generated.
3. Provide a mechanism to </t>
    </r>
    <r>
      <rPr>
        <b/>
        <i/>
        <sz val="11"/>
        <color rgb="FF003C69"/>
        <rFont val="Arial"/>
        <family val="2"/>
      </rPr>
      <t>record</t>
    </r>
    <r>
      <rPr>
        <sz val="11"/>
        <color rgb="FF003C69"/>
        <rFont val="Arial"/>
        <family val="2"/>
      </rPr>
      <t xml:space="preserve"> the extent of recycled materials used in a project.</t>
    </r>
  </si>
  <si>
    <t xml:space="preserve"> Refer to the separate TMR Waste 2 Resource Calculator User Guide for full guidance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</si>
</sst>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64" formatCode="_(* #,##0.00_);_(* \(#,##0.00\);_(* &quot;-&quot;??_);_(@_)"/>
    <numFmt numFmtId="165" formatCode="_(* #,##0_);_(* \(#,##0\);_(* &quot;-&quot;??_);_(@_)"/>
    <numFmt numFmtId="166" formatCode="dd/mm/yyyy;@"/>
    <numFmt numFmtId="167" formatCode="0.000"/>
    <numFmt numFmtId="168" formatCode="mmm\ yy"/>
    <numFmt numFmtId="169" formatCode="0.0"/>
  </numFmts>
  <fonts count="50" x14ac:knownFonts="1">
    <font>
      <sz val="11"/>
      <color theme="1"/>
      <name val="Calibri"/>
      <family val="2"/>
      <scheme val="minor"/>
    </font>
    <font>
      <sz val="10"/>
      <name val="Arial"/>
      <family val="2"/>
    </font>
    <font>
      <b/>
      <sz val="10"/>
      <name val="Arial"/>
      <family val="2"/>
    </font>
    <font>
      <sz val="10"/>
      <name val="Arial"/>
      <family val="2"/>
    </font>
    <font>
      <b/>
      <sz val="11"/>
      <color theme="1"/>
      <name val="Calibri"/>
      <family val="2"/>
      <scheme val="minor"/>
    </font>
    <font>
      <sz val="10"/>
      <color theme="1"/>
      <name val="Calibri"/>
      <family val="2"/>
      <scheme val="minor"/>
    </font>
    <font>
      <sz val="11"/>
      <color theme="1"/>
      <name val="Calibri"/>
      <family val="2"/>
      <scheme val="minor"/>
    </font>
    <font>
      <sz val="12"/>
      <color theme="1"/>
      <name val="Times New Roman"/>
      <family val="1"/>
    </font>
    <font>
      <u/>
      <sz val="11"/>
      <color theme="10"/>
      <name val="Calibri"/>
      <family val="2"/>
      <scheme val="minor"/>
    </font>
    <font>
      <sz val="7"/>
      <color rgb="FF222222"/>
      <name val="Arial"/>
      <family val="2"/>
    </font>
    <font>
      <i/>
      <sz val="11"/>
      <color theme="1"/>
      <name val="Calibri"/>
      <family val="2"/>
      <scheme val="minor"/>
    </font>
    <font>
      <i/>
      <sz val="10"/>
      <color theme="1"/>
      <name val="Calibri"/>
      <family val="2"/>
      <scheme val="minor"/>
    </font>
    <font>
      <b/>
      <sz val="14"/>
      <color theme="1"/>
      <name val="Calibri"/>
      <family val="2"/>
      <scheme val="minor"/>
    </font>
    <font>
      <sz val="14"/>
      <color theme="1"/>
      <name val="Calibri"/>
      <family val="2"/>
      <scheme val="minor"/>
    </font>
    <font>
      <sz val="12"/>
      <color theme="1"/>
      <name val="Arial"/>
      <family val="2"/>
    </font>
    <font>
      <b/>
      <sz val="18"/>
      <color rgb="FF003C69"/>
      <name val="Arial"/>
      <family val="2"/>
    </font>
    <font>
      <sz val="11"/>
      <color rgb="FF003C69"/>
      <name val="Calibri"/>
      <family val="2"/>
      <scheme val="minor"/>
    </font>
    <font>
      <i/>
      <sz val="11"/>
      <color rgb="FF003C69"/>
      <name val="Calibri"/>
      <family val="2"/>
      <scheme val="minor"/>
    </font>
    <font>
      <sz val="11"/>
      <color rgb="FF003C69"/>
      <name val="Arial"/>
      <family val="2"/>
    </font>
    <font>
      <b/>
      <sz val="11"/>
      <color rgb="FF003C69"/>
      <name val="Arial"/>
      <family val="2"/>
    </font>
    <font>
      <sz val="10"/>
      <color rgb="FF003C69"/>
      <name val="Arial"/>
      <family val="2"/>
    </font>
    <font>
      <sz val="18"/>
      <color rgb="FF003C69"/>
      <name val="Arial"/>
      <family val="2"/>
    </font>
    <font>
      <i/>
      <sz val="10"/>
      <color rgb="FF003C69"/>
      <name val="Arial"/>
      <family val="2"/>
    </font>
    <font>
      <i/>
      <sz val="11"/>
      <color rgb="FF003C69"/>
      <name val="Arial"/>
      <family val="2"/>
    </font>
    <font>
      <sz val="12"/>
      <color rgb="FF003C69"/>
      <name val="Arial"/>
      <family val="2"/>
    </font>
    <font>
      <sz val="14"/>
      <color rgb="FF003C69"/>
      <name val="Arial"/>
      <family val="2"/>
    </font>
    <font>
      <b/>
      <sz val="14"/>
      <color rgb="FF003C69"/>
      <name val="Arial"/>
      <family val="2"/>
    </font>
    <font>
      <sz val="9"/>
      <color rgb="FF003C69"/>
      <name val="Arial"/>
      <family val="2"/>
    </font>
    <font>
      <b/>
      <i/>
      <sz val="11"/>
      <color rgb="FF003C69"/>
      <name val="Arial"/>
      <family val="2"/>
    </font>
    <font>
      <sz val="11"/>
      <color theme="1"/>
      <name val="Arial"/>
      <family val="2"/>
    </font>
    <font>
      <b/>
      <sz val="16"/>
      <color rgb="FF003C69"/>
      <name val="Arial"/>
      <family val="2"/>
    </font>
    <font>
      <u/>
      <sz val="11"/>
      <color theme="10"/>
      <name val="Arial"/>
      <family val="2"/>
    </font>
    <font>
      <b/>
      <vertAlign val="superscript"/>
      <sz val="11"/>
      <color rgb="FF003C69"/>
      <name val="Arial"/>
      <family val="2"/>
    </font>
    <font>
      <sz val="11"/>
      <color rgb="FF3F3F76"/>
      <name val="Calibri"/>
      <family val="2"/>
      <scheme val="minor"/>
    </font>
    <font>
      <vertAlign val="subscript"/>
      <sz val="11"/>
      <color theme="1"/>
      <name val="Arial"/>
      <family val="2"/>
    </font>
    <font>
      <vertAlign val="subscript"/>
      <sz val="11"/>
      <color rgb="FF003C69"/>
      <name val="Arial"/>
      <family val="2"/>
    </font>
    <font>
      <sz val="11"/>
      <color rgb="FF5F8E00"/>
      <name val="Calibri"/>
      <family val="2"/>
      <scheme val="minor"/>
    </font>
    <font>
      <sz val="48"/>
      <color theme="1"/>
      <name val="Arial"/>
      <family val="2"/>
    </font>
    <font>
      <b/>
      <u/>
      <sz val="11"/>
      <color theme="10"/>
      <name val="Arial"/>
      <family val="2"/>
    </font>
    <font>
      <b/>
      <sz val="10"/>
      <color rgb="FFFF0000"/>
      <name val="Arial"/>
      <family val="2"/>
    </font>
    <font>
      <sz val="55"/>
      <name val="Arial"/>
      <family val="2"/>
    </font>
    <font>
      <sz val="11"/>
      <name val="Calibri"/>
      <family val="2"/>
      <scheme val="minor"/>
    </font>
    <font>
      <sz val="11"/>
      <name val="Arial"/>
      <family val="2"/>
    </font>
    <font>
      <b/>
      <sz val="11"/>
      <name val="Arial"/>
      <family val="2"/>
    </font>
    <font>
      <u/>
      <sz val="11"/>
      <name val="Calibri"/>
      <family val="2"/>
      <scheme val="minor"/>
    </font>
    <font>
      <i/>
      <sz val="11"/>
      <name val="Arial"/>
      <family val="2"/>
    </font>
    <font>
      <b/>
      <sz val="11"/>
      <color rgb="FFFF0000"/>
      <name val="Arial"/>
      <family val="2"/>
    </font>
    <font>
      <sz val="10"/>
      <name val="Calibri"/>
      <family val="2"/>
    </font>
    <font>
      <vertAlign val="superscript"/>
      <sz val="11"/>
      <name val="Arial"/>
      <family val="2"/>
    </font>
    <font>
      <sz val="9"/>
      <name val="Arial"/>
      <family val="2"/>
    </font>
  </fonts>
  <fills count="9">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theme="5" tint="-9.9978637043366805E-2"/>
        <bgColor indexed="64"/>
      </patternFill>
    </fill>
    <fill>
      <patternFill patternType="solid">
        <fgColor theme="0"/>
        <bgColor indexed="64"/>
      </patternFill>
    </fill>
    <fill>
      <patternFill patternType="solid">
        <fgColor rgb="FFDAD8BC"/>
        <bgColor indexed="64"/>
      </patternFill>
    </fill>
    <fill>
      <patternFill patternType="solid">
        <fgColor rgb="FF003C69"/>
        <bgColor indexed="64"/>
      </patternFill>
    </fill>
    <fill>
      <patternFill patternType="solid">
        <fgColor rgb="FFFFCC99"/>
      </patternFill>
    </fill>
  </fills>
  <borders count="4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rgb="FF7F7F7F"/>
      </left>
      <right style="thin">
        <color rgb="FF7F7F7F"/>
      </right>
      <top style="thin">
        <color rgb="FF7F7F7F"/>
      </top>
      <bottom style="thin">
        <color rgb="FF7F7F7F"/>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style="medium">
        <color indexed="64"/>
      </bottom>
      <diagonal/>
    </border>
    <border>
      <left/>
      <right style="thin">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s>
  <cellStyleXfs count="9">
    <xf numFmtId="0" fontId="0" fillId="0" borderId="0"/>
    <xf numFmtId="0" fontId="1" fillId="0" borderId="0"/>
    <xf numFmtId="164" fontId="3" fillId="0" borderId="0" applyFont="0" applyFill="0" applyBorder="0" applyAlignment="0" applyProtection="0"/>
    <xf numFmtId="9" fontId="3" fillId="0" borderId="0" applyFont="0" applyFill="0" applyBorder="0" applyAlignment="0" applyProtection="0"/>
    <xf numFmtId="164" fontId="6" fillId="0" borderId="0" applyFont="0" applyFill="0" applyBorder="0" applyAlignment="0" applyProtection="0"/>
    <xf numFmtId="0" fontId="8" fillId="0" borderId="0" applyNumberFormat="0" applyFill="0" applyBorder="0" applyAlignment="0" applyProtection="0"/>
    <xf numFmtId="0" fontId="6" fillId="0" borderId="0"/>
    <xf numFmtId="0" fontId="33" fillId="8" borderId="15" applyNumberFormat="0" applyAlignment="0" applyProtection="0"/>
    <xf numFmtId="9" fontId="6" fillId="0" borderId="0" applyFont="0" applyFill="0" applyBorder="0" applyAlignment="0" applyProtection="0"/>
  </cellStyleXfs>
  <cellXfs count="257">
    <xf numFmtId="0" fontId="0" fillId="0" borderId="0" xfId="0"/>
    <xf numFmtId="0" fontId="0" fillId="0" borderId="1" xfId="0" applyBorder="1"/>
    <xf numFmtId="0" fontId="1" fillId="0" borderId="0" xfId="1"/>
    <xf numFmtId="0" fontId="3" fillId="0" borderId="0" xfId="1" applyFont="1"/>
    <xf numFmtId="0" fontId="0" fillId="0" borderId="1" xfId="0" applyBorder="1" applyAlignment="1">
      <alignment horizontal="left"/>
    </xf>
    <xf numFmtId="0" fontId="4" fillId="0" borderId="0" xfId="0" applyFont="1"/>
    <xf numFmtId="0" fontId="0" fillId="0" borderId="0" xfId="0" applyAlignment="1">
      <alignment horizontal="left"/>
    </xf>
    <xf numFmtId="0" fontId="7" fillId="0" borderId="0" xfId="0" applyFont="1" applyAlignment="1">
      <alignment wrapText="1"/>
    </xf>
    <xf numFmtId="0" fontId="5" fillId="0" borderId="0" xfId="0" applyFont="1" applyAlignment="1">
      <alignment vertical="top" wrapText="1"/>
    </xf>
    <xf numFmtId="0" fontId="5" fillId="0" borderId="0" xfId="0" applyFont="1" applyAlignment="1">
      <alignment vertical="top"/>
    </xf>
    <xf numFmtId="0" fontId="9" fillId="0" borderId="0" xfId="0" applyFont="1"/>
    <xf numFmtId="0" fontId="4" fillId="3" borderId="0" xfId="0" applyFont="1" applyFill="1"/>
    <xf numFmtId="0" fontId="10" fillId="0" borderId="0" xfId="0" applyFont="1" applyAlignment="1">
      <alignment vertical="top" wrapText="1"/>
    </xf>
    <xf numFmtId="0" fontId="0" fillId="0" borderId="0" xfId="0" applyAlignment="1">
      <alignment horizontal="center"/>
    </xf>
    <xf numFmtId="0" fontId="5" fillId="0" borderId="0" xfId="0" applyFont="1" applyAlignment="1">
      <alignment horizontal="center"/>
    </xf>
    <xf numFmtId="0" fontId="11" fillId="0" borderId="0" xfId="0" applyFont="1" applyAlignment="1">
      <alignment vertical="center" wrapText="1"/>
    </xf>
    <xf numFmtId="0" fontId="0" fillId="0" borderId="0" xfId="0" applyAlignment="1">
      <alignment vertical="center"/>
    </xf>
    <xf numFmtId="0" fontId="6" fillId="0" borderId="1" xfId="0" applyFont="1" applyBorder="1"/>
    <xf numFmtId="0" fontId="0" fillId="5" borderId="0" xfId="0" applyFill="1"/>
    <xf numFmtId="0" fontId="5" fillId="2" borderId="0" xfId="0" applyFont="1" applyFill="1" applyAlignment="1">
      <alignment vertical="top"/>
    </xf>
    <xf numFmtId="0" fontId="0" fillId="0" borderId="0" xfId="0" applyAlignment="1">
      <alignment wrapText="1"/>
    </xf>
    <xf numFmtId="0" fontId="0" fillId="0" borderId="2" xfId="0" applyBorder="1" applyAlignment="1">
      <alignment vertical="top" wrapText="1"/>
    </xf>
    <xf numFmtId="0" fontId="4" fillId="0" borderId="2" xfId="0" applyFont="1" applyBorder="1" applyAlignment="1">
      <alignment vertical="top" wrapText="1"/>
    </xf>
    <xf numFmtId="0" fontId="12" fillId="4" borderId="2" xfId="0" applyFont="1" applyFill="1" applyBorder="1" applyAlignment="1">
      <alignment vertical="top" wrapText="1"/>
    </xf>
    <xf numFmtId="0" fontId="13" fillId="4" borderId="2" xfId="0" applyFont="1" applyFill="1" applyBorder="1"/>
    <xf numFmtId="0" fontId="5" fillId="2" borderId="0" xfId="0" applyFont="1" applyFill="1" applyAlignment="1">
      <alignment vertical="top" wrapText="1"/>
    </xf>
    <xf numFmtId="0" fontId="2" fillId="0" borderId="0" xfId="0" applyFont="1" applyAlignment="1">
      <alignment horizontal="center" wrapText="1"/>
    </xf>
    <xf numFmtId="0" fontId="2" fillId="0" borderId="0" xfId="0" applyFont="1"/>
    <xf numFmtId="0" fontId="0" fillId="0" borderId="1" xfId="0" applyBorder="1" applyAlignment="1">
      <alignment horizontal="center"/>
    </xf>
    <xf numFmtId="2" fontId="5" fillId="0" borderId="0" xfId="0" applyNumberFormat="1" applyFont="1" applyAlignment="1">
      <alignment vertical="top"/>
    </xf>
    <xf numFmtId="0" fontId="0" fillId="0" borderId="1" xfId="0" applyBorder="1" applyAlignment="1">
      <alignment wrapText="1"/>
    </xf>
    <xf numFmtId="2" fontId="0" fillId="0" borderId="1" xfId="0" applyNumberFormat="1" applyBorder="1"/>
    <xf numFmtId="0" fontId="0" fillId="0" borderId="0" xfId="0" quotePrefix="1"/>
    <xf numFmtId="0" fontId="16" fillId="0" borderId="0" xfId="0" applyFont="1"/>
    <xf numFmtId="0" fontId="17" fillId="0" borderId="3" xfId="0" applyFont="1" applyBorder="1" applyAlignment="1">
      <alignment vertical="top" wrapText="1"/>
    </xf>
    <xf numFmtId="0" fontId="15" fillId="5" borderId="0" xfId="0" applyFont="1" applyFill="1" applyAlignment="1">
      <alignment horizontal="center" vertical="center" wrapText="1"/>
    </xf>
    <xf numFmtId="0" fontId="18" fillId="6" borderId="0" xfId="0" applyFont="1" applyFill="1"/>
    <xf numFmtId="0" fontId="19" fillId="6" borderId="0" xfId="0" applyFont="1" applyFill="1" applyAlignment="1">
      <alignment horizontal="center"/>
    </xf>
    <xf numFmtId="0" fontId="18" fillId="6" borderId="1" xfId="0" applyFont="1" applyFill="1" applyBorder="1"/>
    <xf numFmtId="0" fontId="18" fillId="6" borderId="1" xfId="0" applyFont="1" applyFill="1" applyBorder="1" applyAlignment="1">
      <alignment horizontal="left"/>
    </xf>
    <xf numFmtId="0" fontId="26" fillId="6" borderId="2" xfId="0" applyFont="1" applyFill="1" applyBorder="1" applyAlignment="1">
      <alignment vertical="top"/>
    </xf>
    <xf numFmtId="0" fontId="25" fillId="6" borderId="2" xfId="0" applyFont="1" applyFill="1" applyBorder="1"/>
    <xf numFmtId="0" fontId="19" fillId="0" borderId="2" xfId="0" applyFont="1" applyBorder="1" applyAlignment="1">
      <alignment vertical="top" wrapText="1"/>
    </xf>
    <xf numFmtId="0" fontId="18" fillId="0" borderId="2" xfId="0" applyFont="1" applyBorder="1" applyAlignment="1">
      <alignment vertical="top" wrapText="1"/>
    </xf>
    <xf numFmtId="0" fontId="19" fillId="0" borderId="9" xfId="0" applyFont="1" applyBorder="1" applyAlignment="1">
      <alignment vertical="top" wrapText="1"/>
    </xf>
    <xf numFmtId="0" fontId="18" fillId="0" borderId="9" xfId="0" applyFont="1" applyBorder="1" applyAlignment="1">
      <alignment vertical="top" wrapText="1"/>
    </xf>
    <xf numFmtId="0" fontId="24" fillId="0" borderId="0" xfId="0" applyFont="1" applyAlignment="1">
      <alignment wrapText="1"/>
    </xf>
    <xf numFmtId="0" fontId="18" fillId="0" borderId="0" xfId="0" applyFont="1"/>
    <xf numFmtId="0" fontId="26" fillId="6" borderId="2" xfId="0" applyFont="1" applyFill="1" applyBorder="1" applyAlignment="1">
      <alignment vertical="top" wrapText="1"/>
    </xf>
    <xf numFmtId="0" fontId="19" fillId="0" borderId="8" xfId="0" applyFont="1" applyBorder="1" applyAlignment="1">
      <alignment vertical="top" wrapText="1"/>
    </xf>
    <xf numFmtId="0" fontId="18" fillId="0" borderId="8" xfId="0" applyFont="1" applyBorder="1" applyAlignment="1">
      <alignment vertical="top" wrapText="1"/>
    </xf>
    <xf numFmtId="0" fontId="19" fillId="0" borderId="8" xfId="0" applyFont="1" applyBorder="1" applyAlignment="1">
      <alignment vertical="top"/>
    </xf>
    <xf numFmtId="0" fontId="19" fillId="0" borderId="0" xfId="0" applyFont="1" applyAlignment="1">
      <alignment vertical="top" wrapText="1"/>
    </xf>
    <xf numFmtId="0" fontId="18" fillId="0" borderId="0" xfId="0" applyFont="1" applyAlignment="1">
      <alignment vertical="top"/>
    </xf>
    <xf numFmtId="0" fontId="18" fillId="0" borderId="8" xfId="0" applyFont="1" applyBorder="1" applyAlignment="1">
      <alignment vertical="top"/>
    </xf>
    <xf numFmtId="0" fontId="18" fillId="0" borderId="0" xfId="0" applyFont="1" applyAlignment="1">
      <alignment vertical="top" wrapText="1"/>
    </xf>
    <xf numFmtId="0" fontId="14" fillId="0" borderId="0" xfId="0" applyFont="1" applyAlignment="1">
      <alignment wrapText="1"/>
    </xf>
    <xf numFmtId="0" fontId="29" fillId="0" borderId="0" xfId="0" applyFont="1"/>
    <xf numFmtId="0" fontId="23" fillId="0" borderId="0" xfId="0" applyFont="1" applyAlignment="1">
      <alignment vertical="center"/>
    </xf>
    <xf numFmtId="0" fontId="19" fillId="6" borderId="0" xfId="0" applyFont="1" applyFill="1"/>
    <xf numFmtId="0" fontId="20" fillId="6" borderId="0" xfId="0" applyFont="1" applyFill="1" applyAlignment="1">
      <alignment vertical="top"/>
    </xf>
    <xf numFmtId="0" fontId="29" fillId="0" borderId="0" xfId="6" applyFont="1"/>
    <xf numFmtId="0" fontId="18" fillId="7" borderId="1" xfId="6" applyFont="1" applyFill="1" applyBorder="1" applyAlignment="1">
      <alignment horizontal="center" wrapText="1"/>
    </xf>
    <xf numFmtId="0" fontId="18" fillId="7" borderId="1" xfId="6" applyFont="1" applyFill="1" applyBorder="1"/>
    <xf numFmtId="12" fontId="29" fillId="0" borderId="0" xfId="6" applyNumberFormat="1" applyFont="1"/>
    <xf numFmtId="0" fontId="29" fillId="0" borderId="0" xfId="6" applyFont="1" applyAlignment="1">
      <alignment horizontal="left"/>
    </xf>
    <xf numFmtId="12" fontId="29" fillId="0" borderId="0" xfId="6" applyNumberFormat="1" applyFont="1" applyAlignment="1">
      <alignment horizontal="right"/>
    </xf>
    <xf numFmtId="0" fontId="27" fillId="6" borderId="1" xfId="6" applyFont="1" applyFill="1" applyBorder="1" applyAlignment="1">
      <alignment horizontal="center" vertical="center" wrapText="1"/>
    </xf>
    <xf numFmtId="0" fontId="27" fillId="6" borderId="1" xfId="6" applyFont="1" applyFill="1" applyBorder="1" applyAlignment="1">
      <alignment horizontal="center" wrapText="1"/>
    </xf>
    <xf numFmtId="167" fontId="18" fillId="6" borderId="1" xfId="6" applyNumberFormat="1" applyFont="1" applyFill="1" applyBorder="1" applyAlignment="1">
      <alignment horizontal="center" vertical="center"/>
    </xf>
    <xf numFmtId="0" fontId="19" fillId="6" borderId="1" xfId="6" applyFont="1" applyFill="1" applyBorder="1" applyAlignment="1">
      <alignment horizontal="center" vertical="center"/>
    </xf>
    <xf numFmtId="0" fontId="31" fillId="0" borderId="0" xfId="5" applyFont="1" applyFill="1" applyBorder="1" applyAlignment="1" applyProtection="1">
      <alignment horizontal="left"/>
      <protection locked="0"/>
    </xf>
    <xf numFmtId="0" fontId="31" fillId="6" borderId="0" xfId="5" applyFont="1" applyFill="1" applyBorder="1" applyProtection="1">
      <protection locked="0"/>
    </xf>
    <xf numFmtId="0" fontId="1" fillId="0" borderId="0" xfId="1" applyAlignment="1">
      <alignment wrapText="1"/>
    </xf>
    <xf numFmtId="0" fontId="20" fillId="0" borderId="0" xfId="1" applyFont="1"/>
    <xf numFmtId="0" fontId="8" fillId="0" borderId="3" xfId="5" applyBorder="1" applyAlignment="1">
      <alignment vertical="center" wrapText="1"/>
    </xf>
    <xf numFmtId="0" fontId="18" fillId="6" borderId="1" xfId="0" applyFont="1" applyFill="1" applyBorder="1" applyAlignment="1">
      <alignment wrapText="1"/>
    </xf>
    <xf numFmtId="0" fontId="36" fillId="0" borderId="0" xfId="0" applyFont="1"/>
    <xf numFmtId="0" fontId="0" fillId="3" borderId="0" xfId="0" applyFill="1"/>
    <xf numFmtId="0" fontId="18" fillId="6" borderId="1" xfId="0" applyFont="1" applyFill="1" applyBorder="1" applyAlignment="1">
      <alignment vertical="center"/>
    </xf>
    <xf numFmtId="0" fontId="18" fillId="6" borderId="1" xfId="0" applyFont="1" applyFill="1" applyBorder="1" applyAlignment="1">
      <alignment horizontal="center" vertical="center"/>
    </xf>
    <xf numFmtId="1" fontId="18" fillId="6" borderId="1" xfId="0" applyNumberFormat="1" applyFont="1" applyFill="1" applyBorder="1" applyAlignment="1">
      <alignment horizontal="center" vertical="center"/>
    </xf>
    <xf numFmtId="9" fontId="18" fillId="6" borderId="1" xfId="0" applyNumberFormat="1" applyFont="1" applyFill="1" applyBorder="1" applyAlignment="1">
      <alignment horizontal="center" vertical="center"/>
    </xf>
    <xf numFmtId="167" fontId="18" fillId="6" borderId="1" xfId="0" applyNumberFormat="1" applyFont="1" applyFill="1" applyBorder="1" applyAlignment="1">
      <alignment vertical="center"/>
    </xf>
    <xf numFmtId="0" fontId="1" fillId="6" borderId="0" xfId="1" applyFill="1"/>
    <xf numFmtId="0" fontId="39" fillId="0" borderId="0" xfId="1" applyFont="1"/>
    <xf numFmtId="0" fontId="1" fillId="0" borderId="1" xfId="1" applyBorder="1" applyProtection="1">
      <protection locked="0"/>
    </xf>
    <xf numFmtId="0" fontId="1" fillId="0" borderId="39" xfId="1" applyBorder="1" applyProtection="1">
      <protection locked="0"/>
    </xf>
    <xf numFmtId="0" fontId="1" fillId="0" borderId="20" xfId="1" applyBorder="1" applyProtection="1">
      <protection locked="0"/>
    </xf>
    <xf numFmtId="0" fontId="1" fillId="0" borderId="22" xfId="1" applyBorder="1" applyProtection="1">
      <protection locked="0"/>
    </xf>
    <xf numFmtId="0" fontId="1" fillId="0" borderId="40" xfId="1" applyBorder="1" applyProtection="1">
      <protection locked="0"/>
    </xf>
    <xf numFmtId="0" fontId="1" fillId="0" borderId="23" xfId="1" applyBorder="1" applyProtection="1">
      <protection locked="0"/>
    </xf>
    <xf numFmtId="0" fontId="29" fillId="6" borderId="0" xfId="6" applyFont="1" applyFill="1"/>
    <xf numFmtId="0" fontId="29" fillId="6" borderId="0" xfId="6" applyFont="1" applyFill="1" applyAlignment="1">
      <alignment horizontal="left"/>
    </xf>
    <xf numFmtId="0" fontId="18" fillId="6" borderId="0" xfId="6" applyFont="1" applyFill="1"/>
    <xf numFmtId="0" fontId="18" fillId="6" borderId="1" xfId="6" applyFont="1" applyFill="1" applyBorder="1" applyAlignment="1">
      <alignment horizontal="center" wrapText="1"/>
    </xf>
    <xf numFmtId="0" fontId="19" fillId="6" borderId="1" xfId="0" applyFont="1" applyFill="1" applyBorder="1" applyAlignment="1">
      <alignment vertical="top" wrapText="1"/>
    </xf>
    <xf numFmtId="0" fontId="18" fillId="6" borderId="1" xfId="6" applyFont="1" applyFill="1" applyBorder="1" applyAlignment="1">
      <alignment vertical="center" wrapText="1"/>
    </xf>
    <xf numFmtId="0" fontId="18" fillId="6" borderId="1" xfId="6" applyFont="1" applyFill="1" applyBorder="1"/>
    <xf numFmtId="12" fontId="18" fillId="6" borderId="1" xfId="6" applyNumberFormat="1" applyFont="1" applyFill="1" applyBorder="1" applyAlignment="1">
      <alignment horizontal="center" vertical="center"/>
    </xf>
    <xf numFmtId="0" fontId="18" fillId="6" borderId="1" xfId="6" applyFont="1" applyFill="1" applyBorder="1" applyAlignment="1">
      <alignment horizontal="center" vertical="center"/>
    </xf>
    <xf numFmtId="0" fontId="18" fillId="6" borderId="1" xfId="6" applyFont="1" applyFill="1" applyBorder="1" applyAlignment="1">
      <alignment vertical="center"/>
    </xf>
    <xf numFmtId="12" fontId="19" fillId="6" borderId="1" xfId="6" applyNumberFormat="1" applyFont="1" applyFill="1" applyBorder="1" applyAlignment="1">
      <alignment horizontal="center" vertical="center"/>
    </xf>
    <xf numFmtId="0" fontId="19" fillId="6" borderId="1" xfId="6" applyFont="1" applyFill="1" applyBorder="1" applyAlignment="1">
      <alignment vertical="center"/>
    </xf>
    <xf numFmtId="12" fontId="29" fillId="6" borderId="0" xfId="6" applyNumberFormat="1" applyFont="1" applyFill="1" applyAlignment="1">
      <alignment horizontal="right"/>
    </xf>
    <xf numFmtId="0" fontId="18" fillId="5" borderId="1" xfId="0" applyFont="1" applyFill="1" applyBorder="1" applyAlignment="1">
      <alignment horizontal="center"/>
    </xf>
    <xf numFmtId="0" fontId="19" fillId="5" borderId="0" xfId="0" applyFont="1" applyFill="1"/>
    <xf numFmtId="0" fontId="18" fillId="5" borderId="0" xfId="0" applyFont="1" applyFill="1" applyAlignment="1">
      <alignment horizontal="left"/>
    </xf>
    <xf numFmtId="0" fontId="18" fillId="5" borderId="0" xfId="0" applyFont="1" applyFill="1"/>
    <xf numFmtId="0" fontId="20" fillId="5" borderId="0" xfId="0" applyFont="1" applyFill="1" applyAlignment="1">
      <alignment vertical="top"/>
    </xf>
    <xf numFmtId="0" fontId="19" fillId="5" borderId="1" xfId="0" applyFont="1" applyFill="1" applyBorder="1"/>
    <xf numFmtId="0" fontId="38" fillId="5" borderId="1" xfId="5" applyFont="1" applyFill="1" applyBorder="1" applyProtection="1"/>
    <xf numFmtId="0" fontId="18" fillId="5" borderId="1" xfId="0" applyFont="1" applyFill="1" applyBorder="1" applyAlignment="1">
      <alignment wrapText="1"/>
    </xf>
    <xf numFmtId="0" fontId="18" fillId="5" borderId="1" xfId="0" applyFont="1" applyFill="1" applyBorder="1" applyAlignment="1">
      <alignment horizontal="left" wrapText="1"/>
    </xf>
    <xf numFmtId="0" fontId="19" fillId="5" borderId="1" xfId="0" applyFont="1" applyFill="1" applyBorder="1" applyAlignment="1">
      <alignment horizontal="center" wrapText="1"/>
    </xf>
    <xf numFmtId="0" fontId="22" fillId="5" borderId="0" xfId="1" applyFont="1" applyFill="1"/>
    <xf numFmtId="0" fontId="21" fillId="5" borderId="0" xfId="1" applyFont="1" applyFill="1"/>
    <xf numFmtId="0" fontId="20" fillId="5" borderId="0" xfId="1" applyFont="1" applyFill="1"/>
    <xf numFmtId="0" fontId="1" fillId="5" borderId="0" xfId="1" applyFill="1"/>
    <xf numFmtId="0" fontId="1" fillId="6" borderId="0" xfId="1" applyFill="1" applyAlignment="1">
      <alignment horizontal="left"/>
    </xf>
    <xf numFmtId="0" fontId="1" fillId="5" borderId="0" xfId="1" applyFill="1" applyAlignment="1">
      <alignment wrapText="1"/>
    </xf>
    <xf numFmtId="0" fontId="1" fillId="6" borderId="0" xfId="1" applyFill="1" applyAlignment="1">
      <alignment horizontal="left" vertical="center" wrapText="1"/>
    </xf>
    <xf numFmtId="0" fontId="41" fillId="6" borderId="39" xfId="0" applyFont="1" applyFill="1" applyBorder="1" applyAlignment="1">
      <alignment horizontal="center" vertical="center" textRotation="90" wrapText="1"/>
    </xf>
    <xf numFmtId="0" fontId="41" fillId="6" borderId="20" xfId="0" applyFont="1" applyFill="1" applyBorder="1" applyAlignment="1">
      <alignment horizontal="center" vertical="center" textRotation="90" wrapText="1"/>
    </xf>
    <xf numFmtId="0" fontId="41" fillId="6" borderId="1" xfId="0" applyFont="1" applyFill="1" applyBorder="1" applyAlignment="1">
      <alignment horizontal="center" vertical="center" textRotation="90" wrapText="1"/>
    </xf>
    <xf numFmtId="165" fontId="1" fillId="6" borderId="10" xfId="1" applyNumberFormat="1" applyFill="1" applyBorder="1" applyAlignment="1">
      <alignment horizontal="center" wrapText="1"/>
    </xf>
    <xf numFmtId="0" fontId="41" fillId="6" borderId="39" xfId="0" applyFont="1" applyFill="1" applyBorder="1" applyAlignment="1">
      <alignment vertical="center" wrapText="1"/>
    </xf>
    <xf numFmtId="0" fontId="41" fillId="6" borderId="20" xfId="0" applyFont="1" applyFill="1" applyBorder="1" applyAlignment="1">
      <alignment vertical="center" wrapText="1"/>
    </xf>
    <xf numFmtId="0" fontId="41" fillId="6" borderId="1" xfId="0" applyFont="1" applyFill="1" applyBorder="1" applyAlignment="1">
      <alignment vertical="center" wrapText="1"/>
    </xf>
    <xf numFmtId="0" fontId="41" fillId="6" borderId="40" xfId="0" applyFont="1" applyFill="1" applyBorder="1" applyAlignment="1">
      <alignment vertical="center" wrapText="1"/>
    </xf>
    <xf numFmtId="0" fontId="41" fillId="6" borderId="23" xfId="0" applyFont="1" applyFill="1" applyBorder="1" applyAlignment="1">
      <alignment vertical="center" wrapText="1"/>
    </xf>
    <xf numFmtId="0" fontId="41" fillId="6" borderId="22" xfId="0" applyFont="1" applyFill="1" applyBorder="1" applyAlignment="1">
      <alignment vertical="center" wrapText="1"/>
    </xf>
    <xf numFmtId="0" fontId="41" fillId="6" borderId="37" xfId="0" applyFont="1" applyFill="1" applyBorder="1" applyAlignment="1">
      <alignment horizontal="center" vertical="center" textRotation="90" wrapText="1"/>
    </xf>
    <xf numFmtId="0" fontId="41" fillId="6" borderId="38" xfId="0" applyFont="1" applyFill="1" applyBorder="1" applyAlignment="1">
      <alignment horizontal="center" vertical="center" textRotation="90" wrapText="1"/>
    </xf>
    <xf numFmtId="0" fontId="41" fillId="6" borderId="12" xfId="0" applyFont="1" applyFill="1" applyBorder="1" applyAlignment="1">
      <alignment horizontal="center" vertical="center" textRotation="90" wrapText="1"/>
    </xf>
    <xf numFmtId="0" fontId="41" fillId="6" borderId="12" xfId="0" applyFont="1" applyFill="1" applyBorder="1" applyAlignment="1">
      <alignment vertical="center" wrapText="1"/>
    </xf>
    <xf numFmtId="0" fontId="41" fillId="6" borderId="4" xfId="0" applyFont="1" applyFill="1" applyBorder="1" applyAlignment="1">
      <alignment vertical="center" wrapText="1"/>
    </xf>
    <xf numFmtId="168" fontId="1" fillId="6" borderId="16" xfId="1" applyNumberFormat="1" applyFill="1" applyBorder="1"/>
    <xf numFmtId="165" fontId="1" fillId="6" borderId="42" xfId="1" applyNumberFormat="1" applyFill="1" applyBorder="1" applyAlignment="1">
      <alignment horizontal="center" wrapText="1"/>
    </xf>
    <xf numFmtId="168" fontId="1" fillId="6" borderId="19" xfId="1" applyNumberFormat="1" applyFill="1" applyBorder="1"/>
    <xf numFmtId="165" fontId="1" fillId="6" borderId="8" xfId="1" applyNumberFormat="1" applyFill="1" applyBorder="1" applyAlignment="1">
      <alignment horizontal="center" wrapText="1"/>
    </xf>
    <xf numFmtId="168" fontId="1" fillId="6" borderId="21" xfId="1" applyNumberFormat="1" applyFill="1" applyBorder="1"/>
    <xf numFmtId="165" fontId="1" fillId="6" borderId="43" xfId="1" applyNumberFormat="1" applyFill="1" applyBorder="1" applyAlignment="1">
      <alignment horizontal="center" wrapText="1"/>
    </xf>
    <xf numFmtId="165" fontId="1" fillId="6" borderId="34" xfId="1" applyNumberFormat="1" applyFill="1" applyBorder="1" applyAlignment="1">
      <alignment horizontal="center" wrapText="1"/>
    </xf>
    <xf numFmtId="165" fontId="1" fillId="6" borderId="35" xfId="1" applyNumberFormat="1" applyFill="1" applyBorder="1" applyAlignment="1">
      <alignment horizontal="center" wrapText="1"/>
    </xf>
    <xf numFmtId="14" fontId="41" fillId="5" borderId="41" xfId="7" applyNumberFormat="1" applyFont="1" applyFill="1" applyBorder="1" applyProtection="1">
      <protection locked="0"/>
    </xf>
    <xf numFmtId="0" fontId="42" fillId="6" borderId="0" xfId="0" applyFont="1" applyFill="1"/>
    <xf numFmtId="0" fontId="43" fillId="6" borderId="1" xfId="0" applyFont="1" applyFill="1" applyBorder="1"/>
    <xf numFmtId="0" fontId="44" fillId="6" borderId="1" xfId="5" applyFont="1" applyFill="1" applyBorder="1" applyProtection="1">
      <protection locked="0"/>
    </xf>
    <xf numFmtId="0" fontId="42" fillId="6" borderId="1" xfId="0" applyFont="1" applyFill="1" applyBorder="1"/>
    <xf numFmtId="0" fontId="42" fillId="6" borderId="1" xfId="0" applyFont="1" applyFill="1" applyBorder="1" applyAlignment="1">
      <alignment horizontal="left"/>
    </xf>
    <xf numFmtId="0" fontId="43" fillId="6" borderId="1" xfId="0" applyFont="1" applyFill="1" applyBorder="1" applyAlignment="1">
      <alignment horizontal="center" wrapText="1"/>
    </xf>
    <xf numFmtId="0" fontId="42" fillId="6" borderId="0" xfId="0" quotePrefix="1" applyFont="1" applyFill="1" applyAlignment="1">
      <alignment wrapText="1"/>
    </xf>
    <xf numFmtId="0" fontId="42" fillId="0" borderId="1" xfId="0" applyFont="1" applyBorder="1" applyProtection="1">
      <protection locked="0"/>
    </xf>
    <xf numFmtId="165" fontId="42" fillId="0" borderId="1" xfId="4" applyNumberFormat="1" applyFont="1" applyFill="1" applyBorder="1" applyProtection="1">
      <protection locked="0"/>
    </xf>
    <xf numFmtId="0" fontId="45" fillId="5" borderId="1" xfId="0" applyFont="1" applyFill="1" applyBorder="1" applyProtection="1">
      <protection locked="0"/>
    </xf>
    <xf numFmtId="0" fontId="42" fillId="3" borderId="1" xfId="0" applyFont="1" applyFill="1" applyBorder="1" applyProtection="1">
      <protection locked="0"/>
    </xf>
    <xf numFmtId="0" fontId="42" fillId="0" borderId="1" xfId="0" applyFont="1" applyBorder="1" applyAlignment="1" applyProtection="1">
      <alignment horizontal="left" vertical="center"/>
      <protection locked="0"/>
    </xf>
    <xf numFmtId="166" fontId="42" fillId="0" borderId="1" xfId="0" applyNumberFormat="1" applyFont="1" applyBorder="1" applyAlignment="1" applyProtection="1">
      <alignment horizontal="left" vertical="center"/>
      <protection locked="0"/>
    </xf>
    <xf numFmtId="1" fontId="42" fillId="0" borderId="1" xfId="4" applyNumberFormat="1" applyFont="1" applyFill="1" applyBorder="1" applyAlignment="1" applyProtection="1">
      <alignment horizontal="left" vertical="center"/>
      <protection locked="0"/>
    </xf>
    <xf numFmtId="0" fontId="46" fillId="6" borderId="0" xfId="0" applyFont="1" applyFill="1" applyAlignment="1">
      <alignment horizontal="left"/>
    </xf>
    <xf numFmtId="0" fontId="39" fillId="6" borderId="0" xfId="1" applyFont="1" applyFill="1"/>
    <xf numFmtId="0" fontId="42" fillId="6" borderId="1" xfId="0" applyFont="1" applyFill="1" applyBorder="1" applyAlignment="1">
      <alignment horizontal="center"/>
    </xf>
    <xf numFmtId="0" fontId="1" fillId="6" borderId="36" xfId="1" applyFill="1" applyBorder="1"/>
    <xf numFmtId="0" fontId="1" fillId="6" borderId="18" xfId="1" applyFill="1" applyBorder="1"/>
    <xf numFmtId="0" fontId="1" fillId="6" borderId="17" xfId="1" applyFill="1" applyBorder="1"/>
    <xf numFmtId="165" fontId="1" fillId="6" borderId="1" xfId="1" applyNumberFormat="1" applyFill="1" applyBorder="1" applyAlignment="1">
      <alignment horizontal="center" wrapText="1"/>
    </xf>
    <xf numFmtId="0" fontId="41" fillId="5" borderId="39" xfId="0" applyFont="1" applyFill="1" applyBorder="1" applyAlignment="1" applyProtection="1">
      <alignment horizontal="center" vertical="center" wrapText="1"/>
      <protection locked="0"/>
    </xf>
    <xf numFmtId="0" fontId="41" fillId="5" borderId="20" xfId="0" applyFont="1" applyFill="1" applyBorder="1" applyAlignment="1" applyProtection="1">
      <alignment horizontal="center" vertical="center" wrapText="1"/>
      <protection locked="0"/>
    </xf>
    <xf numFmtId="0" fontId="41" fillId="5" borderId="1" xfId="0" applyFont="1" applyFill="1" applyBorder="1" applyAlignment="1" applyProtection="1">
      <alignment horizontal="center" vertical="center" wrapText="1"/>
      <protection locked="0"/>
    </xf>
    <xf numFmtId="169" fontId="41" fillId="6" borderId="39" xfId="0" applyNumberFormat="1" applyFont="1" applyFill="1" applyBorder="1" applyAlignment="1">
      <alignment horizontal="center" vertical="center" wrapText="1"/>
    </xf>
    <xf numFmtId="169" fontId="41" fillId="6" borderId="40" xfId="0" applyNumberFormat="1" applyFont="1" applyFill="1" applyBorder="1" applyAlignment="1">
      <alignment horizontal="center" vertical="center" wrapText="1"/>
    </xf>
    <xf numFmtId="169" fontId="41" fillId="6" borderId="20" xfId="0" applyNumberFormat="1" applyFont="1" applyFill="1" applyBorder="1" applyAlignment="1">
      <alignment horizontal="center" vertical="center" wrapText="1"/>
    </xf>
    <xf numFmtId="169" fontId="41" fillId="6" borderId="1" xfId="0" applyNumberFormat="1" applyFont="1" applyFill="1" applyBorder="1" applyAlignment="1">
      <alignment horizontal="center" vertical="center" wrapText="1"/>
    </xf>
    <xf numFmtId="169" fontId="41" fillId="6" borderId="23" xfId="0" applyNumberFormat="1" applyFont="1" applyFill="1" applyBorder="1" applyAlignment="1">
      <alignment horizontal="center" vertical="center" wrapText="1"/>
    </xf>
    <xf numFmtId="169" fontId="41" fillId="6" borderId="22" xfId="0" applyNumberFormat="1" applyFont="1" applyFill="1" applyBorder="1" applyAlignment="1">
      <alignment horizontal="center" vertical="center" wrapText="1"/>
    </xf>
    <xf numFmtId="0" fontId="42" fillId="6" borderId="12" xfId="0" applyFont="1" applyFill="1" applyBorder="1" applyAlignment="1">
      <alignment horizontal="left" vertical="center" wrapText="1"/>
    </xf>
    <xf numFmtId="0" fontId="41" fillId="6" borderId="36" xfId="0" applyFont="1" applyFill="1" applyBorder="1" applyAlignment="1">
      <alignment horizontal="center" vertical="center" wrapText="1"/>
    </xf>
    <xf numFmtId="0" fontId="18" fillId="5" borderId="12" xfId="0" applyFont="1" applyFill="1" applyBorder="1" applyAlignment="1">
      <alignment horizontal="left" vertical="center" wrapText="1"/>
    </xf>
    <xf numFmtId="0" fontId="41" fillId="6" borderId="36" xfId="0" applyFont="1" applyFill="1" applyBorder="1" applyAlignment="1">
      <alignment vertical="center" wrapText="1"/>
    </xf>
    <xf numFmtId="0" fontId="41" fillId="6" borderId="36" xfId="0" applyFont="1" applyFill="1" applyBorder="1" applyAlignment="1">
      <alignment horizontal="center" vertical="top" wrapText="1"/>
    </xf>
    <xf numFmtId="0" fontId="41" fillId="6" borderId="10" xfId="0" applyFont="1" applyFill="1" applyBorder="1" applyAlignment="1">
      <alignment horizontal="center" vertical="center" textRotation="90" wrapText="1"/>
    </xf>
    <xf numFmtId="0" fontId="41" fillId="5" borderId="10" xfId="0" applyFont="1" applyFill="1" applyBorder="1" applyAlignment="1" applyProtection="1">
      <alignment horizontal="center" vertical="center" wrapText="1"/>
      <protection locked="0"/>
    </xf>
    <xf numFmtId="169" fontId="41" fillId="6" borderId="10" xfId="0" applyNumberFormat="1" applyFont="1" applyFill="1" applyBorder="1" applyAlignment="1">
      <alignment horizontal="center" vertical="center" wrapText="1"/>
    </xf>
    <xf numFmtId="169" fontId="41" fillId="6" borderId="35" xfId="0" applyNumberFormat="1" applyFont="1" applyFill="1" applyBorder="1" applyAlignment="1">
      <alignment horizontal="center" vertical="center" wrapText="1"/>
    </xf>
    <xf numFmtId="0" fontId="1" fillId="5" borderId="0" xfId="1" applyFont="1" applyFill="1"/>
    <xf numFmtId="0" fontId="1" fillId="6" borderId="0" xfId="1" applyFont="1" applyFill="1"/>
    <xf numFmtId="14" fontId="5" fillId="0" borderId="0" xfId="0" applyNumberFormat="1" applyFont="1" applyAlignment="1">
      <alignment vertical="top"/>
    </xf>
    <xf numFmtId="0" fontId="15" fillId="6" borderId="0" xfId="0" applyFont="1" applyFill="1" applyAlignment="1">
      <alignment horizontal="right" vertical="center"/>
    </xf>
    <xf numFmtId="0" fontId="0" fillId="0" borderId="0" xfId="0" applyAlignment="1">
      <alignment horizontal="left" vertical="top" wrapText="1"/>
    </xf>
    <xf numFmtId="0" fontId="43" fillId="6" borderId="10" xfId="0" applyFont="1" applyFill="1" applyBorder="1" applyAlignment="1">
      <alignment horizontal="center" wrapText="1"/>
    </xf>
    <xf numFmtId="0" fontId="43" fillId="6" borderId="11" xfId="0" applyFont="1" applyFill="1" applyBorder="1" applyAlignment="1">
      <alignment horizontal="center" wrapText="1"/>
    </xf>
    <xf numFmtId="165" fontId="42" fillId="0" borderId="10" xfId="4" applyNumberFormat="1" applyFont="1" applyFill="1" applyBorder="1" applyAlignment="1" applyProtection="1">
      <alignment horizontal="left" wrapText="1"/>
      <protection locked="0"/>
    </xf>
    <xf numFmtId="165" fontId="42" fillId="0" borderId="11" xfId="4" applyNumberFormat="1" applyFont="1" applyFill="1" applyBorder="1" applyAlignment="1" applyProtection="1">
      <alignment horizontal="left" wrapText="1"/>
      <protection locked="0"/>
    </xf>
    <xf numFmtId="9" fontId="37" fillId="6" borderId="26" xfId="8" applyFont="1" applyFill="1" applyBorder="1" applyAlignment="1">
      <alignment horizontal="center" vertical="center"/>
    </xf>
    <xf numFmtId="9" fontId="37" fillId="6" borderId="27" xfId="8" applyFont="1" applyFill="1" applyBorder="1" applyAlignment="1">
      <alignment horizontal="center" vertical="center"/>
    </xf>
    <xf numFmtId="9" fontId="37" fillId="6" borderId="28" xfId="8" applyFont="1" applyFill="1" applyBorder="1" applyAlignment="1">
      <alignment horizontal="center" vertical="center"/>
    </xf>
    <xf numFmtId="9" fontId="37" fillId="6" borderId="29" xfId="8" applyFont="1" applyFill="1" applyBorder="1" applyAlignment="1">
      <alignment horizontal="center" vertical="center"/>
    </xf>
    <xf numFmtId="9" fontId="37" fillId="6" borderId="30" xfId="8" applyFont="1" applyFill="1" applyBorder="1" applyAlignment="1">
      <alignment horizontal="center" vertical="center"/>
    </xf>
    <xf numFmtId="9" fontId="37" fillId="6" borderId="24" xfId="8" applyFont="1" applyFill="1" applyBorder="1" applyAlignment="1">
      <alignment horizontal="center" vertical="center"/>
    </xf>
    <xf numFmtId="0" fontId="42" fillId="6" borderId="12" xfId="0" applyFont="1" applyFill="1" applyBorder="1" applyAlignment="1">
      <alignment horizontal="left" vertical="center" wrapText="1"/>
    </xf>
    <xf numFmtId="0" fontId="42" fillId="6" borderId="14" xfId="0" applyFont="1" applyFill="1" applyBorder="1" applyAlignment="1">
      <alignment horizontal="left" vertical="center" wrapText="1"/>
    </xf>
    <xf numFmtId="0" fontId="42" fillId="6" borderId="13" xfId="0" applyFont="1" applyFill="1" applyBorder="1" applyAlignment="1">
      <alignment horizontal="left" vertical="center" wrapText="1"/>
    </xf>
    <xf numFmtId="9" fontId="1" fillId="6" borderId="1" xfId="8" applyFont="1" applyFill="1" applyBorder="1" applyAlignment="1">
      <alignment horizontal="center"/>
    </xf>
    <xf numFmtId="165" fontId="49" fillId="6" borderId="1" xfId="1" applyNumberFormat="1" applyFont="1" applyFill="1" applyBorder="1" applyAlignment="1">
      <alignment horizontal="center" wrapText="1"/>
    </xf>
    <xf numFmtId="9" fontId="1" fillId="0" borderId="1" xfId="8" applyFont="1" applyBorder="1" applyAlignment="1" applyProtection="1">
      <alignment horizontal="center"/>
      <protection locked="0"/>
    </xf>
    <xf numFmtId="0" fontId="41" fillId="6" borderId="36" xfId="0" applyFont="1" applyFill="1" applyBorder="1" applyAlignment="1">
      <alignment horizontal="center" vertical="center" wrapText="1"/>
    </xf>
    <xf numFmtId="0" fontId="41" fillId="6" borderId="17" xfId="0" applyFont="1" applyFill="1" applyBorder="1" applyAlignment="1">
      <alignment horizontal="center" vertical="center" wrapText="1"/>
    </xf>
    <xf numFmtId="0" fontId="41" fillId="6" borderId="18" xfId="0" applyFont="1" applyFill="1" applyBorder="1" applyAlignment="1">
      <alignment horizontal="center" vertical="center" wrapText="1"/>
    </xf>
    <xf numFmtId="0" fontId="15" fillId="6" borderId="0" xfId="1" applyFont="1" applyFill="1" applyAlignment="1">
      <alignment horizontal="left" vertical="center"/>
    </xf>
    <xf numFmtId="0" fontId="30" fillId="6" borderId="0" xfId="1" applyFont="1" applyFill="1" applyAlignment="1">
      <alignment horizontal="left" vertical="center"/>
    </xf>
    <xf numFmtId="9" fontId="40" fillId="6" borderId="31" xfId="8" applyFont="1" applyFill="1" applyBorder="1" applyAlignment="1">
      <alignment horizontal="center" vertical="center"/>
    </xf>
    <xf numFmtId="9" fontId="40" fillId="6" borderId="32" xfId="8" applyFont="1" applyFill="1" applyBorder="1" applyAlignment="1">
      <alignment horizontal="center" vertical="center"/>
    </xf>
    <xf numFmtId="9" fontId="40" fillId="6" borderId="33" xfId="8" applyFont="1" applyFill="1" applyBorder="1" applyAlignment="1">
      <alignment horizontal="center" vertical="center"/>
    </xf>
    <xf numFmtId="0" fontId="41" fillId="6" borderId="44" xfId="0" applyFont="1" applyFill="1" applyBorder="1" applyAlignment="1">
      <alignment horizontal="center" vertical="center" wrapText="1"/>
    </xf>
    <xf numFmtId="0" fontId="41" fillId="6" borderId="42" xfId="0" applyFont="1" applyFill="1" applyBorder="1" applyAlignment="1">
      <alignment horizontal="center" vertical="center" wrapText="1"/>
    </xf>
    <xf numFmtId="0" fontId="41" fillId="6" borderId="45" xfId="0" applyFont="1" applyFill="1" applyBorder="1" applyAlignment="1">
      <alignment horizontal="center" vertical="center" wrapText="1"/>
    </xf>
    <xf numFmtId="0" fontId="15" fillId="5" borderId="0" xfId="0" applyFont="1" applyFill="1" applyAlignment="1">
      <alignment horizontal="center" vertical="center"/>
    </xf>
    <xf numFmtId="0" fontId="19" fillId="5" borderId="0" xfId="0" applyFont="1" applyFill="1" applyAlignment="1">
      <alignment horizontal="right"/>
    </xf>
    <xf numFmtId="0" fontId="19" fillId="5" borderId="25" xfId="0" applyFont="1" applyFill="1" applyBorder="1" applyAlignment="1">
      <alignment horizontal="right"/>
    </xf>
    <xf numFmtId="0" fontId="29" fillId="5" borderId="0" xfId="0" applyFont="1" applyFill="1" applyAlignment="1">
      <alignment horizontal="left" vertical="top" wrapText="1"/>
    </xf>
    <xf numFmtId="0" fontId="18" fillId="6" borderId="10" xfId="0" applyFont="1" applyFill="1" applyBorder="1" applyAlignment="1">
      <alignment horizontal="center" vertical="center"/>
    </xf>
    <xf numFmtId="0" fontId="18" fillId="6" borderId="8" xfId="0" applyFont="1" applyFill="1" applyBorder="1" applyAlignment="1">
      <alignment horizontal="center" vertical="center"/>
    </xf>
    <xf numFmtId="0" fontId="18" fillId="6" borderId="11" xfId="0" applyFont="1" applyFill="1" applyBorder="1" applyAlignment="1">
      <alignment horizontal="center" vertical="center"/>
    </xf>
    <xf numFmtId="0" fontId="18" fillId="5" borderId="12" xfId="0" applyFont="1" applyFill="1" applyBorder="1" applyAlignment="1">
      <alignment horizontal="left" vertical="center" wrapText="1"/>
    </xf>
    <xf numFmtId="0" fontId="18" fillId="5" borderId="14" xfId="0" applyFont="1" applyFill="1" applyBorder="1" applyAlignment="1">
      <alignment horizontal="left" vertical="center" wrapText="1"/>
    </xf>
    <xf numFmtId="0" fontId="18" fillId="5" borderId="13" xfId="0" applyFont="1" applyFill="1" applyBorder="1" applyAlignment="1">
      <alignment horizontal="left" vertical="center" wrapText="1"/>
    </xf>
    <xf numFmtId="0" fontId="24" fillId="5" borderId="0" xfId="0" applyFont="1" applyFill="1" applyAlignment="1">
      <alignment horizontal="center" vertical="center"/>
    </xf>
    <xf numFmtId="0" fontId="15" fillId="6" borderId="0" xfId="0" applyFont="1" applyFill="1" applyAlignment="1">
      <alignment horizontal="center" vertical="center" wrapText="1"/>
    </xf>
    <xf numFmtId="0" fontId="8" fillId="0" borderId="0" xfId="5" applyBorder="1" applyAlignment="1" applyProtection="1">
      <alignment horizontal="center" vertical="center" wrapText="1"/>
      <protection locked="0"/>
    </xf>
    <xf numFmtId="0" fontId="18" fillId="6" borderId="12" xfId="6" applyFont="1" applyFill="1" applyBorder="1" applyAlignment="1">
      <alignment horizontal="center"/>
    </xf>
    <xf numFmtId="0" fontId="18" fillId="6" borderId="14" xfId="6" applyFont="1" applyFill="1" applyBorder="1" applyAlignment="1">
      <alignment horizontal="center"/>
    </xf>
    <xf numFmtId="0" fontId="18" fillId="6" borderId="13" xfId="6" applyFont="1" applyFill="1" applyBorder="1" applyAlignment="1">
      <alignment horizontal="center"/>
    </xf>
    <xf numFmtId="0" fontId="26" fillId="6" borderId="2" xfId="0" applyFont="1" applyFill="1" applyBorder="1" applyAlignment="1">
      <alignment horizontal="left" vertical="top" wrapText="1"/>
    </xf>
    <xf numFmtId="0" fontId="18" fillId="6" borderId="12" xfId="6" applyFont="1" applyFill="1" applyBorder="1" applyAlignment="1">
      <alignment horizontal="center" vertical="center"/>
    </xf>
    <xf numFmtId="0" fontId="18" fillId="6" borderId="14" xfId="6" applyFont="1" applyFill="1" applyBorder="1" applyAlignment="1">
      <alignment horizontal="center" vertical="center"/>
    </xf>
    <xf numFmtId="0" fontId="18" fillId="6" borderId="13" xfId="6" applyFont="1" applyFill="1" applyBorder="1" applyAlignment="1">
      <alignment horizontal="center" vertical="center"/>
    </xf>
    <xf numFmtId="0" fontId="18" fillId="6" borderId="1" xfId="6" applyFont="1" applyFill="1" applyBorder="1" applyAlignment="1">
      <alignment horizontal="center" vertical="center"/>
    </xf>
    <xf numFmtId="0" fontId="19" fillId="6" borderId="1" xfId="6" applyFont="1" applyFill="1" applyBorder="1" applyAlignment="1">
      <alignment horizontal="center" vertical="center" wrapText="1"/>
    </xf>
    <xf numFmtId="0" fontId="19" fillId="6" borderId="12" xfId="6" applyFont="1" applyFill="1" applyBorder="1" applyAlignment="1">
      <alignment horizontal="center" vertical="center" wrapText="1"/>
    </xf>
    <xf numFmtId="0" fontId="19" fillId="6" borderId="13" xfId="6" applyFont="1" applyFill="1" applyBorder="1" applyAlignment="1">
      <alignment horizontal="center" vertical="center" wrapText="1"/>
    </xf>
    <xf numFmtId="0" fontId="18" fillId="6" borderId="4" xfId="6" applyFont="1" applyFill="1" applyBorder="1" applyAlignment="1">
      <alignment horizontal="center" vertical="center" wrapText="1"/>
    </xf>
    <xf numFmtId="0" fontId="18" fillId="6" borderId="5" xfId="6" applyFont="1" applyFill="1" applyBorder="1" applyAlignment="1">
      <alignment horizontal="center" vertical="center" wrapText="1"/>
    </xf>
    <xf numFmtId="0" fontId="18" fillId="6" borderId="6" xfId="6" applyFont="1" applyFill="1" applyBorder="1" applyAlignment="1">
      <alignment horizontal="center" vertical="center" wrapText="1"/>
    </xf>
    <xf numFmtId="0" fontId="18" fillId="6" borderId="7" xfId="6" applyFont="1" applyFill="1" applyBorder="1" applyAlignment="1">
      <alignment horizontal="center" vertical="center" wrapText="1"/>
    </xf>
    <xf numFmtId="0" fontId="26" fillId="6" borderId="4" xfId="6" applyFont="1" applyFill="1" applyBorder="1" applyAlignment="1">
      <alignment horizontal="center" vertical="center"/>
    </xf>
    <xf numFmtId="0" fontId="26" fillId="6" borderId="9" xfId="6" applyFont="1" applyFill="1" applyBorder="1" applyAlignment="1">
      <alignment horizontal="center" vertical="center"/>
    </xf>
    <xf numFmtId="0" fontId="26" fillId="6" borderId="5" xfId="6" applyFont="1" applyFill="1" applyBorder="1" applyAlignment="1">
      <alignment horizontal="center" vertical="center"/>
    </xf>
    <xf numFmtId="0" fontId="26" fillId="6" borderId="6" xfId="6" applyFont="1" applyFill="1" applyBorder="1" applyAlignment="1">
      <alignment horizontal="center" vertical="center"/>
    </xf>
    <xf numFmtId="0" fontId="26" fillId="6" borderId="2" xfId="6" applyFont="1" applyFill="1" applyBorder="1" applyAlignment="1">
      <alignment horizontal="center" vertical="center"/>
    </xf>
    <xf numFmtId="0" fontId="26" fillId="6" borderId="7" xfId="6" applyFont="1" applyFill="1" applyBorder="1" applyAlignment="1">
      <alignment horizontal="center" vertical="center"/>
    </xf>
    <xf numFmtId="0" fontId="18" fillId="6" borderId="10" xfId="6" applyFont="1" applyFill="1" applyBorder="1" applyAlignment="1">
      <alignment horizontal="center" vertical="center" wrapText="1"/>
    </xf>
    <xf numFmtId="0" fontId="18" fillId="6" borderId="8" xfId="6" applyFont="1" applyFill="1" applyBorder="1" applyAlignment="1">
      <alignment horizontal="center" vertical="center" wrapText="1"/>
    </xf>
    <xf numFmtId="0" fontId="18" fillId="6" borderId="11" xfId="6" applyFont="1" applyFill="1" applyBorder="1" applyAlignment="1">
      <alignment horizontal="center" vertical="center" wrapText="1"/>
    </xf>
    <xf numFmtId="0" fontId="18" fillId="5" borderId="10" xfId="6" applyFont="1" applyFill="1" applyBorder="1" applyAlignment="1" applyProtection="1">
      <alignment horizontal="center" vertical="center"/>
      <protection locked="0"/>
    </xf>
    <xf numFmtId="0" fontId="18" fillId="5" borderId="11" xfId="6" applyFont="1" applyFill="1" applyBorder="1" applyAlignment="1" applyProtection="1">
      <alignment horizontal="center" vertical="center"/>
      <protection locked="0"/>
    </xf>
    <xf numFmtId="0" fontId="4" fillId="3" borderId="2" xfId="0" applyFont="1" applyFill="1" applyBorder="1" applyAlignment="1">
      <alignment horizontal="center"/>
    </xf>
  </cellXfs>
  <cellStyles count="9">
    <cellStyle name="Comma" xfId="4" builtinId="3"/>
    <cellStyle name="Comma 2" xfId="2" xr:uid="{00000000-0005-0000-0000-000001000000}"/>
    <cellStyle name="Hyperlink" xfId="5" builtinId="8"/>
    <cellStyle name="Input" xfId="7" builtinId="20"/>
    <cellStyle name="Normal" xfId="0" builtinId="0"/>
    <cellStyle name="Normal 2" xfId="1" xr:uid="{00000000-0005-0000-0000-000005000000}"/>
    <cellStyle name="Normal 2 2" xfId="6" xr:uid="{00000000-0005-0000-0000-000006000000}"/>
    <cellStyle name="Percent" xfId="8" builtinId="5"/>
    <cellStyle name="Percent 2" xfId="3" xr:uid="{00000000-0005-0000-0000-000008000000}"/>
  </cellStyles>
  <dxfs count="22">
    <dxf>
      <border diagonalUp="0" diagonalDown="0">
        <left style="thin">
          <color indexed="64"/>
        </left>
        <right style="medium">
          <color indexed="64"/>
        </right>
        <top style="thin">
          <color indexed="64"/>
        </top>
        <bottom style="thin">
          <color indexed="64"/>
        </bottom>
        <vertical style="thin">
          <color indexed="64"/>
        </vertical>
        <horizontal style="thin">
          <color indexed="64"/>
        </horizontal>
      </border>
      <protection locked="0" hidden="0"/>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border diagonalUp="0" diagonalDown="0">
        <left style="medium">
          <color indexed="64"/>
        </left>
        <right style="thin">
          <color indexed="64"/>
        </right>
        <top style="thin">
          <color indexed="64"/>
        </top>
        <bottom style="thin">
          <color indexed="64"/>
        </bottom>
        <vertical style="thin">
          <color indexed="64"/>
        </vertical>
        <horizontal style="thin">
          <color indexed="64"/>
        </horizontal>
      </border>
      <protection locked="0" hidden="0"/>
    </dxf>
    <dxf>
      <border diagonalUp="0" diagonalDown="0">
        <left style="thin">
          <color indexed="64"/>
        </left>
        <right style="medium">
          <color indexed="64"/>
        </right>
        <top style="thin">
          <color indexed="64"/>
        </top>
        <bottom style="thin">
          <color indexed="64"/>
        </bottom>
        <vertical style="thin">
          <color indexed="64"/>
        </vertical>
        <horizontal style="thin">
          <color indexed="64"/>
        </horizontal>
      </border>
      <protection locked="0" hidden="0"/>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Arial"/>
        <family val="2"/>
        <scheme val="none"/>
      </font>
      <fill>
        <patternFill patternType="none">
          <fgColor indexed="64"/>
          <bgColor indexed="65"/>
        </patternFill>
      </fill>
      <border diagonalUp="0" diagonalDown="0">
        <left style="thin">
          <color indexed="64"/>
        </left>
        <right style="medium">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border diagonalUp="0" diagonalDown="0">
        <left style="medium">
          <color indexed="64"/>
        </left>
        <right style="thin">
          <color indexed="64"/>
        </right>
        <top style="thin">
          <color indexed="64"/>
        </top>
        <bottom style="thin">
          <color indexed="64"/>
        </bottom>
        <vertical style="thin">
          <color indexed="64"/>
        </vertical>
        <horizontal style="thin">
          <color indexed="64"/>
        </horizontal>
      </border>
      <protection locked="0" hidden="0"/>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Arial"/>
        <family val="2"/>
        <scheme val="none"/>
      </font>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Arial"/>
        <family val="2"/>
        <scheme val="none"/>
      </font>
      <border diagonalUp="0" diagonalDown="0">
        <left style="medium">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Arial"/>
        <family val="2"/>
        <scheme val="none"/>
      </font>
      <border diagonalUp="0" diagonalDown="0">
        <left style="medium">
          <color indexed="64"/>
        </left>
        <right style="thin">
          <color indexed="64"/>
        </right>
        <top style="thin">
          <color indexed="64"/>
        </top>
        <bottom style="thin">
          <color indexed="64"/>
        </bottom>
        <vertical style="thin">
          <color indexed="64"/>
        </vertical>
      </border>
      <protection locked="0" hidden="0"/>
    </dxf>
    <dxf>
      <font>
        <b val="0"/>
        <i val="0"/>
        <strike val="0"/>
        <condense val="0"/>
        <extend val="0"/>
        <outline val="0"/>
        <shadow val="0"/>
        <u val="none"/>
        <vertAlign val="baseline"/>
        <sz val="10"/>
        <color auto="1"/>
        <name val="Arial"/>
        <family val="2"/>
        <scheme val="none"/>
      </font>
      <numFmt numFmtId="165" formatCode="_(* #,##0_);_(* \(#,##0\);_(* &quot;-&quot;??_);_(@_)"/>
      <fill>
        <patternFill patternType="solid">
          <fgColor indexed="64"/>
          <bgColor rgb="FFDAD8BC"/>
        </patternFill>
      </fill>
      <alignment horizontal="center"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color auto="1"/>
      </font>
      <numFmt numFmtId="168" formatCode="mmm\ yy"/>
      <fill>
        <patternFill patternType="solid">
          <fgColor indexed="64"/>
          <bgColor rgb="FFDAD8BC"/>
        </patternFill>
      </fill>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rgb="FF003C69"/>
        <name val="Calibri"/>
        <family val="2"/>
        <scheme val="minor"/>
      </font>
      <fill>
        <patternFill patternType="solid">
          <fgColor indexed="64"/>
          <bgColor rgb="FFDAD8BC"/>
        </patternFill>
      </fill>
      <alignment horizontal="general" vertical="center" textRotation="0" wrapText="1" indent="0" justifyLastLine="0" shrinkToFit="0" readingOrder="0"/>
      <border diagonalUp="0" diagonalDown="0" outline="0">
        <left style="thin">
          <color indexed="64"/>
        </left>
        <right style="thin">
          <color indexed="64"/>
        </right>
        <top/>
        <bottom/>
      </border>
    </dxf>
    <dxf>
      <font>
        <color rgb="FFDAD8BC"/>
      </font>
    </dxf>
    <dxf>
      <font>
        <b/>
        <i val="0"/>
        <color rgb="FFFF0000"/>
      </font>
    </dxf>
  </dxfs>
  <tableStyles count="1" defaultTableStyle="TableStyleMedium2" defaultPivotStyle="PivotStyleLight16">
    <tableStyle name="Blank" pivot="0" count="0" xr9:uid="{2B861398-3FEC-470F-8F72-B2D010DD9CE1}"/>
  </tableStyles>
  <colors>
    <mruColors>
      <color rgb="FFDAD8BC"/>
      <color rgb="FFD4ECBA"/>
      <color rgb="FF003C69"/>
      <color rgb="FF5F8E00"/>
      <color rgb="FF7AB800"/>
      <color rgb="FF800000"/>
      <color rgb="FFF79427"/>
      <color rgb="FFE5F3D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6.xml"/><Relationship Id="rId18" Type="http://schemas.openxmlformats.org/officeDocument/2006/relationships/externalLink" Target="externalLinks/externalLink11.xml"/><Relationship Id="rId26" Type="http://schemas.openxmlformats.org/officeDocument/2006/relationships/externalLink" Target="externalLinks/externalLink19.xml"/><Relationship Id="rId39" Type="http://schemas.openxmlformats.org/officeDocument/2006/relationships/customXml" Target="../customXml/item2.xml"/><Relationship Id="rId21" Type="http://schemas.openxmlformats.org/officeDocument/2006/relationships/externalLink" Target="externalLinks/externalLink14.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externalLink" Target="externalLinks/externalLink5.xml"/><Relationship Id="rId17" Type="http://schemas.openxmlformats.org/officeDocument/2006/relationships/externalLink" Target="externalLinks/externalLink10.xml"/><Relationship Id="rId25" Type="http://schemas.openxmlformats.org/officeDocument/2006/relationships/externalLink" Target="externalLinks/externalLink18.xml"/><Relationship Id="rId33" Type="http://schemas.openxmlformats.org/officeDocument/2006/relationships/theme" Target="theme/theme1.xml"/><Relationship Id="rId38"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externalLink" Target="externalLinks/externalLink9.xml"/><Relationship Id="rId20" Type="http://schemas.openxmlformats.org/officeDocument/2006/relationships/externalLink" Target="externalLinks/externalLink13.xml"/><Relationship Id="rId29" Type="http://schemas.openxmlformats.org/officeDocument/2006/relationships/externalLink" Target="externalLinks/externalLink2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24" Type="http://schemas.openxmlformats.org/officeDocument/2006/relationships/externalLink" Target="externalLinks/externalLink17.xml"/><Relationship Id="rId32" Type="http://schemas.openxmlformats.org/officeDocument/2006/relationships/externalLink" Target="externalLinks/externalLink25.xml"/><Relationship Id="rId37" Type="http://schemas.openxmlformats.org/officeDocument/2006/relationships/calcChain" Target="calcChain.xml"/><Relationship Id="rId40"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externalLink" Target="externalLinks/externalLink8.xml"/><Relationship Id="rId23" Type="http://schemas.openxmlformats.org/officeDocument/2006/relationships/externalLink" Target="externalLinks/externalLink16.xml"/><Relationship Id="rId28" Type="http://schemas.openxmlformats.org/officeDocument/2006/relationships/externalLink" Target="externalLinks/externalLink21.xml"/><Relationship Id="rId36" Type="http://schemas.openxmlformats.org/officeDocument/2006/relationships/sheetMetadata" Target="metadata.xml"/><Relationship Id="rId10" Type="http://schemas.openxmlformats.org/officeDocument/2006/relationships/externalLink" Target="externalLinks/externalLink3.xml"/><Relationship Id="rId19" Type="http://schemas.openxmlformats.org/officeDocument/2006/relationships/externalLink" Target="externalLinks/externalLink12.xml"/><Relationship Id="rId31" Type="http://schemas.openxmlformats.org/officeDocument/2006/relationships/externalLink" Target="externalLinks/externalLink24.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externalLink" Target="externalLinks/externalLink7.xml"/><Relationship Id="rId22" Type="http://schemas.openxmlformats.org/officeDocument/2006/relationships/externalLink" Target="externalLinks/externalLink15.xml"/><Relationship Id="rId27" Type="http://schemas.openxmlformats.org/officeDocument/2006/relationships/externalLink" Target="externalLinks/externalLink20.xml"/><Relationship Id="rId30" Type="http://schemas.openxmlformats.org/officeDocument/2006/relationships/externalLink" Target="externalLinks/externalLink23.xml"/><Relationship Id="rId35" Type="http://schemas.openxmlformats.org/officeDocument/2006/relationships/sharedStrings" Target="sharedStrings.xml"/><Relationship Id="rId8" Type="http://schemas.openxmlformats.org/officeDocument/2006/relationships/externalLink" Target="externalLinks/externalLink1.xml"/><Relationship Id="rId3" Type="http://schemas.openxmlformats.org/officeDocument/2006/relationships/worksheet" Target="worksheets/sheet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Bulk - Destination</a:t>
            </a:r>
            <a:r>
              <a:rPr lang="en-US" baseline="0"/>
              <a:t> as % of category total</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'ACTUAL - Monthly'!$AA$22</c:f>
              <c:strCache>
                <c:ptCount val="1"/>
                <c:pt idx="0">
                  <c:v> Bulk </c:v>
                </c:pt>
              </c:strCache>
            </c:strRef>
          </c:tx>
          <c:dPt>
            <c:idx val="0"/>
            <c:bubble3D val="0"/>
            <c:spPr>
              <a:solidFill>
                <a:schemeClr val="accent2">
                  <a:shade val="65000"/>
                </a:schemeClr>
              </a:solidFill>
              <a:ln w="19050">
                <a:solidFill>
                  <a:schemeClr val="lt1"/>
                </a:solidFill>
              </a:ln>
              <a:effectLst/>
            </c:spPr>
            <c:extLst>
              <c:ext xmlns:c16="http://schemas.microsoft.com/office/drawing/2014/chart" uri="{C3380CC4-5D6E-409C-BE32-E72D297353CC}">
                <c16:uniqueId val="{00000001-9CB1-4E6D-8F5D-108F8C54F550}"/>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0539-4074-BB41-3F6956BFDB34}"/>
              </c:ext>
            </c:extLst>
          </c:dPt>
          <c:dPt>
            <c:idx val="2"/>
            <c:bubble3D val="0"/>
            <c:spPr>
              <a:solidFill>
                <a:schemeClr val="accent2">
                  <a:tint val="65000"/>
                </a:schemeClr>
              </a:solidFill>
              <a:ln w="19050">
                <a:solidFill>
                  <a:schemeClr val="lt1"/>
                </a:solidFill>
              </a:ln>
              <a:effectLst/>
            </c:spPr>
            <c:extLst>
              <c:ext xmlns:c16="http://schemas.microsoft.com/office/drawing/2014/chart" uri="{C3380CC4-5D6E-409C-BE32-E72D297353CC}">
                <c16:uniqueId val="{00000005-0539-4074-BB41-3F6956BFDB34}"/>
              </c:ext>
            </c:extLst>
          </c:dPt>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extLst>
                <c:ext xmlns:c15="http://schemas.microsoft.com/office/drawing/2012/chart" uri="{02D57815-91ED-43cb-92C2-25804820EDAC}">
                  <c15:fullRef>
                    <c15:sqref>'ACTUAL - Monthly'!$AD$21:$AG$21</c15:sqref>
                  </c15:fullRef>
                </c:ext>
              </c:extLst>
              <c:f>('ACTUAL - Monthly'!$AD$21,'ACTUAL - Monthly'!$AF$21:$AG$21)</c:f>
              <c:strCache>
                <c:ptCount val="2"/>
                <c:pt idx="0">
                  <c:v> Diverted (% vol) </c:v>
                </c:pt>
                <c:pt idx="1">
                  <c:v> Landfill (% vol) </c:v>
                </c:pt>
              </c:strCache>
            </c:strRef>
          </c:cat>
          <c:val>
            <c:numRef>
              <c:extLst>
                <c:ext xmlns:c15="http://schemas.microsoft.com/office/drawing/2012/chart" uri="{02D57815-91ED-43cb-92C2-25804820EDAC}">
                  <c15:fullRef>
                    <c15:sqref>'ACTUAL - Monthly'!$AD$22:$AG$22</c15:sqref>
                  </c15:fullRef>
                </c:ext>
              </c:extLst>
              <c:f>('ACTUAL - Monthly'!$AD$22,'ACTUAL - Monthly'!$AF$22:$AG$22)</c:f>
              <c:numCache>
                <c:formatCode>0%</c:formatCode>
                <c:ptCount val="3"/>
                <c:pt idx="0">
                  <c:v>0</c:v>
                </c:pt>
                <c:pt idx="1">
                  <c:v>0</c:v>
                </c:pt>
              </c:numCache>
            </c:numRef>
          </c:val>
          <c:extLst>
            <c:ext xmlns:c15="http://schemas.microsoft.com/office/drawing/2012/chart" uri="{02D57815-91ED-43cb-92C2-25804820EDAC}">
              <c15:categoryFilterExceptions/>
            </c:ext>
            <c:ext xmlns:c16="http://schemas.microsoft.com/office/drawing/2014/chart" uri="{C3380CC4-5D6E-409C-BE32-E72D297353CC}">
              <c16:uniqueId val="{00000000-9CB1-4E6D-8F5D-108F8C54F550}"/>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105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Contaminated and</a:t>
            </a:r>
            <a:r>
              <a:rPr lang="en-US" baseline="0"/>
              <a:t> regulated waste</a:t>
            </a:r>
            <a:r>
              <a:rPr lang="en-US"/>
              <a:t> - Destination</a:t>
            </a:r>
            <a:r>
              <a:rPr lang="en-US" baseline="0"/>
              <a:t> as % of category total</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'ACTUAL - Monthly'!$AA$23</c:f>
              <c:strCache>
                <c:ptCount val="1"/>
                <c:pt idx="0">
                  <c:v> Contam. and Reg. Waste </c:v>
                </c:pt>
              </c:strCache>
            </c:strRef>
          </c:tx>
          <c:dPt>
            <c:idx val="0"/>
            <c:bubble3D val="0"/>
            <c:spPr>
              <a:solidFill>
                <a:schemeClr val="accent2">
                  <a:shade val="76000"/>
                </a:schemeClr>
              </a:solidFill>
              <a:ln w="19050">
                <a:solidFill>
                  <a:schemeClr val="lt1"/>
                </a:solidFill>
              </a:ln>
              <a:effectLst/>
            </c:spPr>
            <c:extLst>
              <c:ext xmlns:c16="http://schemas.microsoft.com/office/drawing/2014/chart" uri="{C3380CC4-5D6E-409C-BE32-E72D297353CC}">
                <c16:uniqueId val="{00000001-1655-4604-8C12-65176514C186}"/>
              </c:ext>
            </c:extLst>
          </c:dPt>
          <c:dPt>
            <c:idx val="1"/>
            <c:bubble3D val="0"/>
            <c:spPr>
              <a:solidFill>
                <a:schemeClr val="accent2">
                  <a:tint val="77000"/>
                </a:schemeClr>
              </a:solidFill>
              <a:ln w="19050">
                <a:solidFill>
                  <a:schemeClr val="lt1"/>
                </a:solidFill>
              </a:ln>
              <a:effectLst/>
            </c:spPr>
            <c:extLst>
              <c:ext xmlns:c16="http://schemas.microsoft.com/office/drawing/2014/chart" uri="{C3380CC4-5D6E-409C-BE32-E72D297353CC}">
                <c16:uniqueId val="{00000003-1655-4604-8C12-65176514C186}"/>
              </c:ext>
            </c:extLst>
          </c:dPt>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extLst>
                <c:ext xmlns:c15="http://schemas.microsoft.com/office/drawing/2012/chart" uri="{02D57815-91ED-43cb-92C2-25804820EDAC}">
                  <c15:fullRef>
                    <c15:sqref>'ACTUAL - Monthly'!$AD$21:$AG$21</c15:sqref>
                  </c15:fullRef>
                </c:ext>
              </c:extLst>
              <c:f>('ACTUAL - Monthly'!$AD$21,'ACTUAL - Monthly'!$AF$21)</c:f>
              <c:strCache>
                <c:ptCount val="2"/>
                <c:pt idx="0">
                  <c:v> Diverted (% vol) </c:v>
                </c:pt>
                <c:pt idx="1">
                  <c:v> Landfill (% vol) </c:v>
                </c:pt>
              </c:strCache>
            </c:strRef>
          </c:cat>
          <c:val>
            <c:numRef>
              <c:extLst>
                <c:ext xmlns:c15="http://schemas.microsoft.com/office/drawing/2012/chart" uri="{02D57815-91ED-43cb-92C2-25804820EDAC}">
                  <c15:fullRef>
                    <c15:sqref>'ACTUAL - Monthly'!$AD$23:$AG$23</c15:sqref>
                  </c15:fullRef>
                </c:ext>
              </c:extLst>
              <c:f>('ACTUAL - Monthly'!$AD$23,'ACTUAL - Monthly'!$AF$23)</c:f>
              <c:numCache>
                <c:formatCode>0%</c:formatCode>
                <c:ptCount val="2"/>
                <c:pt idx="0">
                  <c:v>0</c:v>
                </c:pt>
                <c:pt idx="1">
                  <c:v>0</c:v>
                </c:pt>
              </c:numCache>
            </c:numRef>
          </c:val>
          <c:extLst>
            <c:ext xmlns:c15="http://schemas.microsoft.com/office/drawing/2012/chart" uri="{02D57815-91ED-43cb-92C2-25804820EDAC}">
              <c15:categoryFilterExceptions/>
            </c:ext>
            <c:ext xmlns:c16="http://schemas.microsoft.com/office/drawing/2014/chart" uri="{C3380CC4-5D6E-409C-BE32-E72D297353CC}">
              <c16:uniqueId val="{00000008-1655-4604-8C12-65176514C186}"/>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105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Construction </a:t>
            </a:r>
            <a:r>
              <a:rPr lang="en-US" baseline="0"/>
              <a:t>waste</a:t>
            </a:r>
            <a:r>
              <a:rPr lang="en-US"/>
              <a:t> - Destination</a:t>
            </a:r>
            <a:r>
              <a:rPr lang="en-US" baseline="0"/>
              <a:t> as % of category total</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'ACTUAL - Monthly'!$AA$24</c:f>
              <c:strCache>
                <c:ptCount val="1"/>
                <c:pt idx="0">
                  <c:v> Construction Waste </c:v>
                </c:pt>
              </c:strCache>
            </c:strRef>
          </c:tx>
          <c:dPt>
            <c:idx val="0"/>
            <c:bubble3D val="0"/>
            <c:spPr>
              <a:solidFill>
                <a:schemeClr val="accent2">
                  <a:shade val="76000"/>
                </a:schemeClr>
              </a:solidFill>
              <a:ln w="19050">
                <a:solidFill>
                  <a:schemeClr val="lt1"/>
                </a:solidFill>
              </a:ln>
              <a:effectLst/>
            </c:spPr>
            <c:extLst>
              <c:ext xmlns:c16="http://schemas.microsoft.com/office/drawing/2014/chart" uri="{C3380CC4-5D6E-409C-BE32-E72D297353CC}">
                <c16:uniqueId val="{00000001-38EC-4B6A-8225-3E05319224E3}"/>
              </c:ext>
            </c:extLst>
          </c:dPt>
          <c:dPt>
            <c:idx val="1"/>
            <c:bubble3D val="0"/>
            <c:spPr>
              <a:solidFill>
                <a:schemeClr val="accent2">
                  <a:tint val="77000"/>
                </a:schemeClr>
              </a:solidFill>
              <a:ln w="19050">
                <a:solidFill>
                  <a:schemeClr val="lt1"/>
                </a:solidFill>
              </a:ln>
              <a:effectLst/>
            </c:spPr>
            <c:extLst>
              <c:ext xmlns:c16="http://schemas.microsoft.com/office/drawing/2014/chart" uri="{C3380CC4-5D6E-409C-BE32-E72D297353CC}">
                <c16:uniqueId val="{00000003-38EC-4B6A-8225-3E05319224E3}"/>
              </c:ext>
            </c:extLst>
          </c:dPt>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extLst>
                <c:ext xmlns:c15="http://schemas.microsoft.com/office/drawing/2012/chart" uri="{02D57815-91ED-43cb-92C2-25804820EDAC}">
                  <c15:fullRef>
                    <c15:sqref>'ACTUAL - Monthly'!$AD$21:$AG$21</c15:sqref>
                  </c15:fullRef>
                </c:ext>
              </c:extLst>
              <c:f>('ACTUAL - Monthly'!$AD$21,'ACTUAL - Monthly'!$AF$21)</c:f>
              <c:strCache>
                <c:ptCount val="2"/>
                <c:pt idx="0">
                  <c:v> Diverted (% vol) </c:v>
                </c:pt>
                <c:pt idx="1">
                  <c:v> Landfill (% vol) </c:v>
                </c:pt>
              </c:strCache>
            </c:strRef>
          </c:cat>
          <c:val>
            <c:numRef>
              <c:extLst>
                <c:ext xmlns:c15="http://schemas.microsoft.com/office/drawing/2012/chart" uri="{02D57815-91ED-43cb-92C2-25804820EDAC}">
                  <c15:fullRef>
                    <c15:sqref>'ACTUAL - Monthly'!$AD$24:$AG$24</c15:sqref>
                  </c15:fullRef>
                </c:ext>
              </c:extLst>
              <c:f>('ACTUAL - Monthly'!$AD$24,'ACTUAL - Monthly'!$AF$24)</c:f>
              <c:numCache>
                <c:formatCode>0%</c:formatCode>
                <c:ptCount val="2"/>
                <c:pt idx="0">
                  <c:v>0</c:v>
                </c:pt>
                <c:pt idx="1">
                  <c:v>0</c:v>
                </c:pt>
              </c:numCache>
            </c:numRef>
          </c:val>
          <c:extLst>
            <c:ext xmlns:c15="http://schemas.microsoft.com/office/drawing/2012/chart" uri="{02D57815-91ED-43cb-92C2-25804820EDAC}">
              <c15:categoryFilterExceptions/>
            </c:ext>
            <c:ext xmlns:c16="http://schemas.microsoft.com/office/drawing/2014/chart" uri="{C3380CC4-5D6E-409C-BE32-E72D297353CC}">
              <c16:uniqueId val="{00000006-38EC-4B6A-8225-3E05319224E3}"/>
            </c:ext>
          </c:extLst>
        </c:ser>
        <c:dLbls>
          <c:dLblPos val="outEnd"/>
          <c:showLegendKey val="0"/>
          <c:showVal val="1"/>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105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Site Office </a:t>
            </a:r>
            <a:r>
              <a:rPr lang="en-US" baseline="0"/>
              <a:t>waste</a:t>
            </a:r>
            <a:r>
              <a:rPr lang="en-US"/>
              <a:t> - Destination</a:t>
            </a:r>
            <a:r>
              <a:rPr lang="en-US" baseline="0"/>
              <a:t> as % of category total</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'ACTUAL - Monthly'!$AA$25</c:f>
              <c:strCache>
                <c:ptCount val="1"/>
                <c:pt idx="0">
                  <c:v> Site office waste </c:v>
                </c:pt>
              </c:strCache>
            </c:strRef>
          </c:tx>
          <c:dPt>
            <c:idx val="0"/>
            <c:bubble3D val="0"/>
            <c:spPr>
              <a:solidFill>
                <a:schemeClr val="accent2">
                  <a:shade val="76000"/>
                </a:schemeClr>
              </a:solidFill>
              <a:ln w="19050">
                <a:solidFill>
                  <a:schemeClr val="lt1"/>
                </a:solidFill>
              </a:ln>
              <a:effectLst/>
            </c:spPr>
            <c:extLst>
              <c:ext xmlns:c16="http://schemas.microsoft.com/office/drawing/2014/chart" uri="{C3380CC4-5D6E-409C-BE32-E72D297353CC}">
                <c16:uniqueId val="{00000001-6672-4D33-A095-1C6530A6C4D4}"/>
              </c:ext>
            </c:extLst>
          </c:dPt>
          <c:dPt>
            <c:idx val="1"/>
            <c:bubble3D val="0"/>
            <c:spPr>
              <a:solidFill>
                <a:schemeClr val="accent2">
                  <a:tint val="77000"/>
                </a:schemeClr>
              </a:solidFill>
              <a:ln w="19050">
                <a:solidFill>
                  <a:schemeClr val="lt1"/>
                </a:solidFill>
              </a:ln>
              <a:effectLst/>
            </c:spPr>
            <c:extLst>
              <c:ext xmlns:c16="http://schemas.microsoft.com/office/drawing/2014/chart" uri="{C3380CC4-5D6E-409C-BE32-E72D297353CC}">
                <c16:uniqueId val="{00000003-6672-4D33-A095-1C6530A6C4D4}"/>
              </c:ext>
            </c:extLst>
          </c:dPt>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extLst>
                <c:ext xmlns:c15="http://schemas.microsoft.com/office/drawing/2012/chart" uri="{02D57815-91ED-43cb-92C2-25804820EDAC}">
                  <c15:fullRef>
                    <c15:sqref>'ACTUAL - Monthly'!$AD$21:$AG$21</c15:sqref>
                  </c15:fullRef>
                </c:ext>
              </c:extLst>
              <c:f>('ACTUAL - Monthly'!$AD$21,'ACTUAL - Monthly'!$AF$21)</c:f>
              <c:strCache>
                <c:ptCount val="2"/>
                <c:pt idx="0">
                  <c:v> Diverted (% vol) </c:v>
                </c:pt>
                <c:pt idx="1">
                  <c:v> Landfill (% vol) </c:v>
                </c:pt>
              </c:strCache>
            </c:strRef>
          </c:cat>
          <c:val>
            <c:numRef>
              <c:extLst>
                <c:ext xmlns:c15="http://schemas.microsoft.com/office/drawing/2012/chart" uri="{02D57815-91ED-43cb-92C2-25804820EDAC}">
                  <c15:fullRef>
                    <c15:sqref>'ACTUAL - Monthly'!$AD$25:$AG$25</c15:sqref>
                  </c15:fullRef>
                </c:ext>
              </c:extLst>
              <c:f>('ACTUAL - Monthly'!$AD$25,'ACTUAL - Monthly'!$AF$25)</c:f>
              <c:numCache>
                <c:formatCode>0%</c:formatCode>
                <c:ptCount val="2"/>
                <c:pt idx="0">
                  <c:v>0</c:v>
                </c:pt>
                <c:pt idx="1">
                  <c:v>0</c:v>
                </c:pt>
              </c:numCache>
            </c:numRef>
          </c:val>
          <c:extLst>
            <c:ext xmlns:c15="http://schemas.microsoft.com/office/drawing/2012/chart" uri="{02D57815-91ED-43cb-92C2-25804820EDAC}">
              <c15:categoryFilterExceptions/>
            </c:ext>
            <c:ext xmlns:c16="http://schemas.microsoft.com/office/drawing/2014/chart" uri="{C3380CC4-5D6E-409C-BE32-E72D297353CC}">
              <c16:uniqueId val="{00000006-6672-4D33-A095-1C6530A6C4D4}"/>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105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a:t>Total of waste</a:t>
            </a:r>
            <a:r>
              <a:rPr lang="en-AU" baseline="0"/>
              <a:t> streams generated (m3) </a:t>
            </a:r>
            <a:endParaRPr lang="en-AU"/>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'ACTUAL - Monthly'!$AA$15</c:f>
              <c:strCache>
                <c:ptCount val="1"/>
                <c:pt idx="0">
                  <c:v> Generated (m3) </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5-4661-418A-B0EA-EA3DCB80204E}"/>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F0B5-459D-9CE7-4A8B3EC517D2}"/>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F0B5-459D-9CE7-4A8B3EC517D2}"/>
              </c:ext>
            </c:extLst>
          </c:dPt>
          <c:dPt>
            <c:idx val="3"/>
            <c:bubble3D val="0"/>
            <c:spPr>
              <a:solidFill>
                <a:srgbClr val="D4ECBA"/>
              </a:solidFill>
              <a:ln w="19050">
                <a:solidFill>
                  <a:schemeClr val="lt1"/>
                </a:solidFill>
              </a:ln>
              <a:effectLst/>
            </c:spPr>
            <c:extLst>
              <c:ext xmlns:c16="http://schemas.microsoft.com/office/drawing/2014/chart" uri="{C3380CC4-5D6E-409C-BE32-E72D297353CC}">
                <c16:uniqueId val="{00000002-4661-418A-B0EA-EA3DCB80204E}"/>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1-4661-418A-B0EA-EA3DCB80204E}"/>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3-4661-418A-B0EA-EA3DCB80204E}"/>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D-F0B5-459D-9CE7-4A8B3EC517D2}"/>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F-F0B5-459D-9CE7-4A8B3EC517D2}"/>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11-F0B5-459D-9CE7-4A8B3EC517D2}"/>
              </c:ext>
            </c:extLst>
          </c:dPt>
          <c:dPt>
            <c:idx val="9"/>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13-F0B5-459D-9CE7-4A8B3EC517D2}"/>
              </c:ext>
            </c:extLst>
          </c:dPt>
          <c:dPt>
            <c:idx val="10"/>
            <c:bubble3D val="0"/>
            <c:spPr>
              <a:solidFill>
                <a:schemeClr val="accent5">
                  <a:lumMod val="60000"/>
                </a:schemeClr>
              </a:solidFill>
              <a:ln w="19050">
                <a:solidFill>
                  <a:schemeClr val="lt1"/>
                </a:solidFill>
              </a:ln>
              <a:effectLst/>
            </c:spPr>
            <c:extLst>
              <c:ext xmlns:c16="http://schemas.microsoft.com/office/drawing/2014/chart" uri="{C3380CC4-5D6E-409C-BE32-E72D297353CC}">
                <c16:uniqueId val="{00000015-F0B5-459D-9CE7-4A8B3EC517D2}"/>
              </c:ext>
            </c:extLst>
          </c:dPt>
          <c:dPt>
            <c:idx val="11"/>
            <c:bubble3D val="0"/>
            <c:spPr>
              <a:solidFill>
                <a:schemeClr val="accent6">
                  <a:lumMod val="60000"/>
                </a:schemeClr>
              </a:solidFill>
              <a:ln w="19050">
                <a:solidFill>
                  <a:schemeClr val="lt1"/>
                </a:solidFill>
              </a:ln>
              <a:effectLst/>
            </c:spPr>
            <c:extLst>
              <c:ext xmlns:c16="http://schemas.microsoft.com/office/drawing/2014/chart" uri="{C3380CC4-5D6E-409C-BE32-E72D297353CC}">
                <c16:uniqueId val="{00000017-F0B5-459D-9CE7-4A8B3EC517D2}"/>
              </c:ext>
            </c:extLst>
          </c:dPt>
          <c:dPt>
            <c:idx val="12"/>
            <c:bubble3D val="0"/>
            <c:spPr>
              <a:solidFill>
                <a:schemeClr val="accent1">
                  <a:lumMod val="80000"/>
                  <a:lumOff val="20000"/>
                </a:schemeClr>
              </a:solidFill>
              <a:ln w="19050">
                <a:solidFill>
                  <a:schemeClr val="lt1"/>
                </a:solidFill>
              </a:ln>
              <a:effectLst/>
            </c:spPr>
            <c:extLst>
              <c:ext xmlns:c16="http://schemas.microsoft.com/office/drawing/2014/chart" uri="{C3380CC4-5D6E-409C-BE32-E72D297353CC}">
                <c16:uniqueId val="{00000019-F0B5-459D-9CE7-4A8B3EC517D2}"/>
              </c:ext>
            </c:extLst>
          </c:dPt>
          <c:dPt>
            <c:idx val="13"/>
            <c:bubble3D val="0"/>
            <c:spPr>
              <a:solidFill>
                <a:schemeClr val="accent2">
                  <a:lumMod val="80000"/>
                  <a:lumOff val="20000"/>
                </a:schemeClr>
              </a:solidFill>
              <a:ln w="19050">
                <a:solidFill>
                  <a:schemeClr val="lt1"/>
                </a:solidFill>
              </a:ln>
              <a:effectLst/>
            </c:spPr>
            <c:extLst>
              <c:ext xmlns:c16="http://schemas.microsoft.com/office/drawing/2014/chart" uri="{C3380CC4-5D6E-409C-BE32-E72D297353CC}">
                <c16:uniqueId val="{0000001B-F0B5-459D-9CE7-4A8B3EC517D2}"/>
              </c:ext>
            </c:extLst>
          </c:dPt>
          <c:dPt>
            <c:idx val="14"/>
            <c:bubble3D val="0"/>
            <c:spPr>
              <a:solidFill>
                <a:schemeClr val="accent3">
                  <a:lumMod val="80000"/>
                  <a:lumOff val="20000"/>
                </a:schemeClr>
              </a:solidFill>
              <a:ln w="19050">
                <a:solidFill>
                  <a:schemeClr val="lt1"/>
                </a:solidFill>
              </a:ln>
              <a:effectLst/>
            </c:spPr>
            <c:extLst>
              <c:ext xmlns:c16="http://schemas.microsoft.com/office/drawing/2014/chart" uri="{C3380CC4-5D6E-409C-BE32-E72D297353CC}">
                <c16:uniqueId val="{0000001D-F0B5-459D-9CE7-4A8B3EC517D2}"/>
              </c:ext>
            </c:extLst>
          </c:dPt>
          <c:dPt>
            <c:idx val="15"/>
            <c:bubble3D val="0"/>
            <c:spPr>
              <a:solidFill>
                <a:schemeClr val="accent4">
                  <a:lumMod val="80000"/>
                  <a:lumOff val="20000"/>
                </a:schemeClr>
              </a:solidFill>
              <a:ln w="19050">
                <a:solidFill>
                  <a:schemeClr val="lt1"/>
                </a:solidFill>
              </a:ln>
              <a:effectLst/>
            </c:spPr>
            <c:extLst>
              <c:ext xmlns:c16="http://schemas.microsoft.com/office/drawing/2014/chart" uri="{C3380CC4-5D6E-409C-BE32-E72D297353CC}">
                <c16:uniqueId val="{0000001F-F0B5-459D-9CE7-4A8B3EC517D2}"/>
              </c:ext>
            </c:extLst>
          </c:dPt>
          <c:dPt>
            <c:idx val="16"/>
            <c:bubble3D val="0"/>
            <c:spPr>
              <a:solidFill>
                <a:schemeClr val="accent5">
                  <a:lumMod val="80000"/>
                  <a:lumOff val="20000"/>
                </a:schemeClr>
              </a:solidFill>
              <a:ln w="19050">
                <a:solidFill>
                  <a:schemeClr val="lt1"/>
                </a:solidFill>
              </a:ln>
              <a:effectLst/>
            </c:spPr>
            <c:extLst>
              <c:ext xmlns:c16="http://schemas.microsoft.com/office/drawing/2014/chart" uri="{C3380CC4-5D6E-409C-BE32-E72D297353CC}">
                <c16:uniqueId val="{00000006-4661-418A-B0EA-EA3DCB80204E}"/>
              </c:ext>
            </c:extLst>
          </c:dPt>
          <c:dLbls>
            <c:dLbl>
              <c:idx val="0"/>
              <c:layout>
                <c:manualLayout>
                  <c:x val="-0.38359062915085484"/>
                  <c:y val="5.161234027362472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4661-418A-B0EA-EA3DCB80204E}"/>
                </c:ext>
              </c:extLst>
            </c:dLbl>
            <c:dLbl>
              <c:idx val="2"/>
              <c:layout>
                <c:manualLayout>
                  <c:x val="0.15032664195975814"/>
                  <c:y val="-1.8869610379175023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F0B5-459D-9CE7-4A8B3EC517D2}"/>
                </c:ext>
              </c:extLst>
            </c:dLbl>
            <c:dLbl>
              <c:idx val="3"/>
              <c:layout>
                <c:manualLayout>
                  <c:x val="9.6056781955313295E-2"/>
                  <c:y val="5.0424004918231062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4661-418A-B0EA-EA3DCB80204E}"/>
                </c:ext>
              </c:extLst>
            </c:dLbl>
            <c:dLbl>
              <c:idx val="4"/>
              <c:layout>
                <c:manualLayout>
                  <c:x val="4.6721936979801162E-2"/>
                  <c:y val="-5.415410987425282E-3"/>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4661-418A-B0EA-EA3DCB80204E}"/>
                </c:ext>
              </c:extLst>
            </c:dLbl>
            <c:dLbl>
              <c:idx val="15"/>
              <c:layout>
                <c:manualLayout>
                  <c:x val="-7.57626947775107E-2"/>
                  <c:y val="0.10092124762029515"/>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F-F0B5-459D-9CE7-4A8B3EC517D2}"/>
                </c:ext>
              </c:extLst>
            </c:dLbl>
            <c:dLbl>
              <c:idx val="16"/>
              <c:layout>
                <c:manualLayout>
                  <c:x val="3.061777432656303E-2"/>
                  <c:y val="0.16812486581791747"/>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6-4661-418A-B0EA-EA3DCB80204E}"/>
                </c:ext>
              </c:extLst>
            </c:dLbl>
            <c:spPr>
              <a:solidFill>
                <a:srgbClr val="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n-US"/>
              </a:p>
            </c:txPr>
            <c:dLblPos val="bestFit"/>
            <c:showLegendKey val="0"/>
            <c:showVal val="0"/>
            <c:showCatName val="1"/>
            <c:showSerName val="0"/>
            <c:showPercent val="1"/>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'ACTUAL - Monthly'!$AB$13:$AR$13</c:f>
              <c:strCache>
                <c:ptCount val="17"/>
                <c:pt idx="0">
                  <c:v>Excess Earthworks / Embankment / Fill</c:v>
                </c:pt>
                <c:pt idx="1">
                  <c:v>Acid Sulphate Soil</c:v>
                </c:pt>
                <c:pt idx="2">
                  <c:v>Other Contaminated Earthworks</c:v>
                </c:pt>
                <c:pt idx="3">
                  <c:v>Regulated Waste Cat 1</c:v>
                </c:pt>
                <c:pt idx="4">
                  <c:v>Regulated Waste Cat 2</c:v>
                </c:pt>
                <c:pt idx="5">
                  <c:v>Asphalt &amp; Profiles (RAP)</c:v>
                </c:pt>
                <c:pt idx="6">
                  <c:v>Other Recovered Pavement Materials</c:v>
                </c:pt>
                <c:pt idx="7">
                  <c:v>Concrete</c:v>
                </c:pt>
                <c:pt idx="8">
                  <c:v>Metal</c:v>
                </c:pt>
                <c:pt idx="9">
                  <c:v>Vegetation</c:v>
                </c:pt>
                <c:pt idx="10">
                  <c:v>Other Construction Waste (Timber, glass, plastic, bricks)</c:v>
                </c:pt>
                <c:pt idx="11">
                  <c:v>Tyres &amp; Rubber</c:v>
                </c:pt>
                <c:pt idx="12">
                  <c:v>General Refuse</c:v>
                </c:pt>
                <c:pt idx="13">
                  <c:v>Illegally Dumped Refuse</c:v>
                </c:pt>
                <c:pt idx="14">
                  <c:v>Office - General &amp; Foodwaste</c:v>
                </c:pt>
                <c:pt idx="15">
                  <c:v>Office - Recyclables</c:v>
                </c:pt>
                <c:pt idx="16">
                  <c:v>Office - Paper</c:v>
                </c:pt>
              </c:strCache>
            </c:strRef>
          </c:cat>
          <c:val>
            <c:numRef>
              <c:f>'ACTUAL - Monthly'!$AB$15:$AR$15</c:f>
              <c:numCache>
                <c:formatCode>0.0</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val>
          <c:extLst>
            <c:ext xmlns:c16="http://schemas.microsoft.com/office/drawing/2014/chart" uri="{C3380CC4-5D6E-409C-BE32-E72D297353CC}">
              <c16:uniqueId val="{00000000-4661-418A-B0EA-EA3DCB80204E}"/>
            </c:ext>
          </c:extLst>
        </c:ser>
        <c:dLbls>
          <c:showLegendKey val="0"/>
          <c:showVal val="0"/>
          <c:showCatName val="0"/>
          <c:showSerName val="0"/>
          <c:showPercent val="0"/>
          <c:showBubbleSize val="0"/>
          <c:showLeaderLines val="0"/>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 id="15">
  <a:schemeClr val="accent2"/>
</cs:colorStyle>
</file>

<file path=xl/charts/colors2.xml><?xml version="1.0" encoding="utf-8"?>
<cs:colorStyle xmlns:cs="http://schemas.microsoft.com/office/drawing/2012/chartStyle" xmlns:a="http://schemas.openxmlformats.org/drawingml/2006/main" meth="withinLinear" id="15">
  <a:schemeClr val="accent2"/>
</cs:colorStyle>
</file>

<file path=xl/charts/colors3.xml><?xml version="1.0" encoding="utf-8"?>
<cs:colorStyle xmlns:cs="http://schemas.microsoft.com/office/drawing/2012/chartStyle" xmlns:a="http://schemas.openxmlformats.org/drawingml/2006/main" meth="withinLinear" id="15">
  <a:schemeClr val="accent2"/>
</cs:colorStyle>
</file>

<file path=xl/charts/colors4.xml><?xml version="1.0" encoding="utf-8"?>
<cs:colorStyle xmlns:cs="http://schemas.microsoft.com/office/drawing/2012/chartStyle" xmlns:a="http://schemas.openxmlformats.org/drawingml/2006/main" meth="withinLinear" id="15">
  <a:schemeClr val="accent2"/>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png"/><Relationship Id="rId6" Type="http://schemas.openxmlformats.org/officeDocument/2006/relationships/chart" Target="../charts/chart5.xml"/><Relationship Id="rId5" Type="http://schemas.openxmlformats.org/officeDocument/2006/relationships/chart" Target="../charts/chart4.xml"/><Relationship Id="rId4" Type="http://schemas.openxmlformats.org/officeDocument/2006/relationships/chart" Target="../charts/chart3.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jpg"/></Relationships>
</file>

<file path=xl/drawings/_rels/drawing5.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 Id="rId6" Type="http://schemas.openxmlformats.org/officeDocument/2006/relationships/image" Target="../media/image8.png"/><Relationship Id="rId5" Type="http://schemas.openxmlformats.org/officeDocument/2006/relationships/image" Target="../media/image7.png"/><Relationship Id="rId4"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1</xdr:col>
      <xdr:colOff>65658</xdr:colOff>
      <xdr:row>0</xdr:row>
      <xdr:rowOff>95250</xdr:rowOff>
    </xdr:from>
    <xdr:to>
      <xdr:col>1</xdr:col>
      <xdr:colOff>1855995</xdr:colOff>
      <xdr:row>1</xdr:row>
      <xdr:rowOff>485141</xdr:rowOff>
    </xdr:to>
    <xdr:pic>
      <xdr:nvPicPr>
        <xdr:cNvPr id="3" name="Picture 2">
          <a:extLst>
            <a:ext uri="{FF2B5EF4-FFF2-40B4-BE49-F238E27FC236}">
              <a16:creationId xmlns:a16="http://schemas.microsoft.com/office/drawing/2014/main" id="{0558EF9B-2C92-4DE3-A19A-109D8377A4D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24590" y="95250"/>
          <a:ext cx="1796687" cy="580391"/>
        </a:xfrm>
        <a:prstGeom prst="rect">
          <a:avLst/>
        </a:prstGeom>
      </xdr:spPr>
    </xdr:pic>
    <xdr:clientData/>
  </xdr:twoCellAnchor>
  <xdr:twoCellAnchor>
    <xdr:from>
      <xdr:col>6</xdr:col>
      <xdr:colOff>199158</xdr:colOff>
      <xdr:row>1</xdr:row>
      <xdr:rowOff>173182</xdr:rowOff>
    </xdr:from>
    <xdr:to>
      <xdr:col>11</xdr:col>
      <xdr:colOff>1385454</xdr:colOff>
      <xdr:row>18</xdr:row>
      <xdr:rowOff>51955</xdr:rowOff>
    </xdr:to>
    <xdr:sp macro="" textlink="">
      <xdr:nvSpPr>
        <xdr:cNvPr id="2" name="TextBox 1">
          <a:extLst>
            <a:ext uri="{FF2B5EF4-FFF2-40B4-BE49-F238E27FC236}">
              <a16:creationId xmlns:a16="http://schemas.microsoft.com/office/drawing/2014/main" id="{92239DA9-564C-42F3-8FDF-93200C7C7B1F}"/>
            </a:ext>
          </a:extLst>
        </xdr:cNvPr>
        <xdr:cNvSpPr txBox="1"/>
      </xdr:nvSpPr>
      <xdr:spPr>
        <a:xfrm>
          <a:off x="10347613" y="363682"/>
          <a:ext cx="4416136" cy="372340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en-AU" sz="1100" i="1">
              <a:solidFill>
                <a:schemeClr val="tx1">
                  <a:lumMod val="50000"/>
                  <a:lumOff val="50000"/>
                </a:schemeClr>
              </a:solidFill>
            </a:rPr>
            <a:t>Use</a:t>
          </a:r>
          <a:r>
            <a:rPr lang="en-AU" sz="1100" i="1" baseline="0">
              <a:solidFill>
                <a:schemeClr val="tx1">
                  <a:lumMod val="50000"/>
                  <a:lumOff val="50000"/>
                </a:schemeClr>
              </a:solidFill>
            </a:rPr>
            <a:t> this to make any notes</a:t>
          </a:r>
          <a:endParaRPr lang="en-AU" sz="1100" i="1">
            <a:solidFill>
              <a:schemeClr val="tx1">
                <a:lumMod val="50000"/>
                <a:lumOff val="50000"/>
              </a:schemeClr>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16</xdr:col>
      <xdr:colOff>325797</xdr:colOff>
      <xdr:row>0</xdr:row>
      <xdr:rowOff>175347</xdr:rowOff>
    </xdr:from>
    <xdr:to>
      <xdr:col>20</xdr:col>
      <xdr:colOff>276007</xdr:colOff>
      <xdr:row>0</xdr:row>
      <xdr:rowOff>762088</xdr:rowOff>
    </xdr:to>
    <xdr:pic>
      <xdr:nvPicPr>
        <xdr:cNvPr id="2" name="Picture 1">
          <a:extLst>
            <a:ext uri="{FF2B5EF4-FFF2-40B4-BE49-F238E27FC236}">
              <a16:creationId xmlns:a16="http://schemas.microsoft.com/office/drawing/2014/main" id="{E206C625-B3D7-4E5B-BBEF-62965F73657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565047" y="175347"/>
          <a:ext cx="1820573" cy="586741"/>
        </a:xfrm>
        <a:prstGeom prst="rect">
          <a:avLst/>
        </a:prstGeom>
      </xdr:spPr>
    </xdr:pic>
    <xdr:clientData/>
  </xdr:twoCellAnchor>
  <xdr:twoCellAnchor>
    <xdr:from>
      <xdr:col>22</xdr:col>
      <xdr:colOff>25977</xdr:colOff>
      <xdr:row>11</xdr:row>
      <xdr:rowOff>43296</xdr:rowOff>
    </xdr:from>
    <xdr:to>
      <xdr:col>25</xdr:col>
      <xdr:colOff>502227</xdr:colOff>
      <xdr:row>16</xdr:row>
      <xdr:rowOff>17318</xdr:rowOff>
    </xdr:to>
    <xdr:sp macro="" textlink="">
      <xdr:nvSpPr>
        <xdr:cNvPr id="3" name="TextBox 2">
          <a:extLst>
            <a:ext uri="{FF2B5EF4-FFF2-40B4-BE49-F238E27FC236}">
              <a16:creationId xmlns:a16="http://schemas.microsoft.com/office/drawing/2014/main" id="{73331C75-1E15-4BAA-08A5-36246B754AD5}"/>
            </a:ext>
          </a:extLst>
        </xdr:cNvPr>
        <xdr:cNvSpPr txBox="1"/>
      </xdr:nvSpPr>
      <xdr:spPr>
        <a:xfrm>
          <a:off x="11525250" y="4641273"/>
          <a:ext cx="2580409" cy="3740727"/>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en-AU" sz="1100" i="1">
              <a:solidFill>
                <a:schemeClr val="tx1">
                  <a:lumMod val="50000"/>
                  <a:lumOff val="50000"/>
                </a:schemeClr>
              </a:solidFill>
            </a:rPr>
            <a:t>Use</a:t>
          </a:r>
          <a:r>
            <a:rPr lang="en-AU" sz="1100" i="1" baseline="0">
              <a:solidFill>
                <a:schemeClr val="tx1">
                  <a:lumMod val="50000"/>
                  <a:lumOff val="50000"/>
                </a:schemeClr>
              </a:solidFill>
            </a:rPr>
            <a:t> this to make any notes</a:t>
          </a:r>
          <a:endParaRPr lang="en-AU" sz="1100" i="1">
            <a:solidFill>
              <a:schemeClr val="tx1">
                <a:lumMod val="50000"/>
                <a:lumOff val="50000"/>
              </a:schemeClr>
            </a:solidFill>
          </a:endParaRPr>
        </a:p>
      </xdr:txBody>
    </xdr:sp>
    <xdr:clientData/>
  </xdr:twoCellAnchor>
  <xdr:twoCellAnchor>
    <xdr:from>
      <xdr:col>26</xdr:col>
      <xdr:colOff>899578</xdr:colOff>
      <xdr:row>2</xdr:row>
      <xdr:rowOff>51954</xdr:rowOff>
    </xdr:from>
    <xdr:to>
      <xdr:col>31</xdr:col>
      <xdr:colOff>184095</xdr:colOff>
      <xdr:row>7</xdr:row>
      <xdr:rowOff>171450</xdr:rowOff>
    </xdr:to>
    <xdr:graphicFrame macro="">
      <xdr:nvGraphicFramePr>
        <xdr:cNvPr id="4" name="Chart 3">
          <a:extLst>
            <a:ext uri="{FF2B5EF4-FFF2-40B4-BE49-F238E27FC236}">
              <a16:creationId xmlns:a16="http://schemas.microsoft.com/office/drawing/2014/main" id="{5990F69A-2ADA-B8A8-7892-324D77A511F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31</xdr:col>
      <xdr:colOff>233796</xdr:colOff>
      <xdr:row>2</xdr:row>
      <xdr:rowOff>51954</xdr:rowOff>
    </xdr:from>
    <xdr:to>
      <xdr:col>39</xdr:col>
      <xdr:colOff>56284</xdr:colOff>
      <xdr:row>7</xdr:row>
      <xdr:rowOff>171450</xdr:rowOff>
    </xdr:to>
    <xdr:graphicFrame macro="">
      <xdr:nvGraphicFramePr>
        <xdr:cNvPr id="5" name="Chart 4">
          <a:extLst>
            <a:ext uri="{FF2B5EF4-FFF2-40B4-BE49-F238E27FC236}">
              <a16:creationId xmlns:a16="http://schemas.microsoft.com/office/drawing/2014/main" id="{9CBCA3E1-3E05-44C3-A0C6-9A98A044060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39</xdr:col>
      <xdr:colOff>103909</xdr:colOff>
      <xdr:row>2</xdr:row>
      <xdr:rowOff>51954</xdr:rowOff>
    </xdr:from>
    <xdr:to>
      <xdr:col>46</xdr:col>
      <xdr:colOff>393988</xdr:colOff>
      <xdr:row>7</xdr:row>
      <xdr:rowOff>171450</xdr:rowOff>
    </xdr:to>
    <xdr:graphicFrame macro="">
      <xdr:nvGraphicFramePr>
        <xdr:cNvPr id="6" name="Chart 5">
          <a:extLst>
            <a:ext uri="{FF2B5EF4-FFF2-40B4-BE49-F238E27FC236}">
              <a16:creationId xmlns:a16="http://schemas.microsoft.com/office/drawing/2014/main" id="{CC3FD0D8-7B55-4200-BA8C-CC5C44D1288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46</xdr:col>
      <xdr:colOff>458932</xdr:colOff>
      <xdr:row>2</xdr:row>
      <xdr:rowOff>51954</xdr:rowOff>
    </xdr:from>
    <xdr:to>
      <xdr:col>51</xdr:col>
      <xdr:colOff>515215</xdr:colOff>
      <xdr:row>7</xdr:row>
      <xdr:rowOff>171450</xdr:rowOff>
    </xdr:to>
    <xdr:graphicFrame macro="">
      <xdr:nvGraphicFramePr>
        <xdr:cNvPr id="7" name="Chart 6">
          <a:extLst>
            <a:ext uri="{FF2B5EF4-FFF2-40B4-BE49-F238E27FC236}">
              <a16:creationId xmlns:a16="http://schemas.microsoft.com/office/drawing/2014/main" id="{24893982-9756-4F0A-8EF6-4D41FB79EFA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46</xdr:col>
      <xdr:colOff>233795</xdr:colOff>
      <xdr:row>10</xdr:row>
      <xdr:rowOff>26842</xdr:rowOff>
    </xdr:from>
    <xdr:to>
      <xdr:col>57</xdr:col>
      <xdr:colOff>424296</xdr:colOff>
      <xdr:row>27</xdr:row>
      <xdr:rowOff>77932</xdr:rowOff>
    </xdr:to>
    <xdr:graphicFrame macro="">
      <xdr:nvGraphicFramePr>
        <xdr:cNvPr id="8" name="Chart 7">
          <a:extLst>
            <a:ext uri="{FF2B5EF4-FFF2-40B4-BE49-F238E27FC236}">
              <a16:creationId xmlns:a16="http://schemas.microsoft.com/office/drawing/2014/main" id="{AF6ECE88-575A-9929-3B4A-988345F4CB8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420680</xdr:colOff>
      <xdr:row>0</xdr:row>
      <xdr:rowOff>95250</xdr:rowOff>
    </xdr:from>
    <xdr:to>
      <xdr:col>2</xdr:col>
      <xdr:colOff>864817</xdr:colOff>
      <xdr:row>1</xdr:row>
      <xdr:rowOff>466091</xdr:rowOff>
    </xdr:to>
    <xdr:pic>
      <xdr:nvPicPr>
        <xdr:cNvPr id="2" name="Picture 1">
          <a:extLst>
            <a:ext uri="{FF2B5EF4-FFF2-40B4-BE49-F238E27FC236}">
              <a16:creationId xmlns:a16="http://schemas.microsoft.com/office/drawing/2014/main" id="{6B69C8AC-EFF2-4758-90B6-0F18523438C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77880" y="95250"/>
          <a:ext cx="1796687" cy="58039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152400</xdr:colOff>
      <xdr:row>55</xdr:row>
      <xdr:rowOff>171450</xdr:rowOff>
    </xdr:from>
    <xdr:to>
      <xdr:col>2</xdr:col>
      <xdr:colOff>2368550</xdr:colOff>
      <xdr:row>90</xdr:row>
      <xdr:rowOff>152400</xdr:rowOff>
    </xdr:to>
    <xdr:pic>
      <xdr:nvPicPr>
        <xdr:cNvPr id="2" name="Picture 1">
          <a:extLst>
            <a:ext uri="{FF2B5EF4-FFF2-40B4-BE49-F238E27FC236}">
              <a16:creationId xmlns:a16="http://schemas.microsoft.com/office/drawing/2014/main" id="{AB658FB2-69E1-41B5-8300-713CBDF618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7983200"/>
          <a:ext cx="4762500" cy="6981825"/>
        </a:xfrm>
        <a:prstGeom prst="rect">
          <a:avLst/>
        </a:prstGeom>
      </xdr:spPr>
    </xdr:pic>
    <xdr:clientData/>
  </xdr:twoCellAnchor>
  <xdr:twoCellAnchor editAs="oneCell">
    <xdr:from>
      <xdr:col>1</xdr:col>
      <xdr:colOff>134930</xdr:colOff>
      <xdr:row>0</xdr:row>
      <xdr:rowOff>161925</xdr:rowOff>
    </xdr:from>
    <xdr:to>
      <xdr:col>1</xdr:col>
      <xdr:colOff>1934792</xdr:colOff>
      <xdr:row>0</xdr:row>
      <xdr:rowOff>751841</xdr:rowOff>
    </xdr:to>
    <xdr:pic>
      <xdr:nvPicPr>
        <xdr:cNvPr id="5" name="Picture 4">
          <a:extLst>
            <a:ext uri="{FF2B5EF4-FFF2-40B4-BE49-F238E27FC236}">
              <a16:creationId xmlns:a16="http://schemas.microsoft.com/office/drawing/2014/main" id="{0EE21886-56E1-4CE1-9594-315B9E02141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08459" y="161925"/>
          <a:ext cx="1796687" cy="58674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61451</xdr:colOff>
      <xdr:row>25</xdr:row>
      <xdr:rowOff>40968</xdr:rowOff>
    </xdr:from>
    <xdr:to>
      <xdr:col>1</xdr:col>
      <xdr:colOff>911532</xdr:colOff>
      <xdr:row>28</xdr:row>
      <xdr:rowOff>145584</xdr:rowOff>
    </xdr:to>
    <xdr:pic>
      <xdr:nvPicPr>
        <xdr:cNvPr id="8" name="Picture 7">
          <a:extLst>
            <a:ext uri="{FF2B5EF4-FFF2-40B4-BE49-F238E27FC236}">
              <a16:creationId xmlns:a16="http://schemas.microsoft.com/office/drawing/2014/main" id="{C12DB352-3D32-4A6E-832C-9E3FEFF36274}"/>
            </a:ext>
          </a:extLst>
        </xdr:cNvPr>
        <xdr:cNvPicPr>
          <a:picLocks noChangeAspect="1"/>
        </xdr:cNvPicPr>
      </xdr:nvPicPr>
      <xdr:blipFill>
        <a:blip xmlns:r="http://schemas.openxmlformats.org/officeDocument/2006/relationships" r:embed="rId1"/>
        <a:stretch>
          <a:fillRect/>
        </a:stretch>
      </xdr:blipFill>
      <xdr:spPr>
        <a:xfrm>
          <a:off x="675967" y="5377016"/>
          <a:ext cx="850081" cy="657681"/>
        </a:xfrm>
        <a:prstGeom prst="rect">
          <a:avLst/>
        </a:prstGeom>
      </xdr:spPr>
    </xdr:pic>
    <xdr:clientData/>
  </xdr:twoCellAnchor>
  <xdr:twoCellAnchor editAs="oneCell">
    <xdr:from>
      <xdr:col>1</xdr:col>
      <xdr:colOff>40968</xdr:colOff>
      <xdr:row>21</xdr:row>
      <xdr:rowOff>40969</xdr:rowOff>
    </xdr:from>
    <xdr:to>
      <xdr:col>1</xdr:col>
      <xdr:colOff>933243</xdr:colOff>
      <xdr:row>24</xdr:row>
      <xdr:rowOff>143388</xdr:rowOff>
    </xdr:to>
    <xdr:pic>
      <xdr:nvPicPr>
        <xdr:cNvPr id="9" name="Picture 8">
          <a:extLst>
            <a:ext uri="{FF2B5EF4-FFF2-40B4-BE49-F238E27FC236}">
              <a16:creationId xmlns:a16="http://schemas.microsoft.com/office/drawing/2014/main" id="{18D12012-2F40-4032-A111-C2BA3C4283EB}"/>
            </a:ext>
          </a:extLst>
        </xdr:cNvPr>
        <xdr:cNvPicPr>
          <a:picLocks noChangeAspect="1"/>
        </xdr:cNvPicPr>
      </xdr:nvPicPr>
      <xdr:blipFill>
        <a:blip xmlns:r="http://schemas.openxmlformats.org/officeDocument/2006/relationships" r:embed="rId2"/>
        <a:stretch>
          <a:fillRect/>
        </a:stretch>
      </xdr:blipFill>
      <xdr:spPr>
        <a:xfrm>
          <a:off x="655484" y="4629356"/>
          <a:ext cx="892275" cy="655484"/>
        </a:xfrm>
        <a:prstGeom prst="rect">
          <a:avLst/>
        </a:prstGeom>
      </xdr:spPr>
    </xdr:pic>
    <xdr:clientData/>
  </xdr:twoCellAnchor>
  <xdr:twoCellAnchor editAs="oneCell">
    <xdr:from>
      <xdr:col>1</xdr:col>
      <xdr:colOff>51210</xdr:colOff>
      <xdr:row>17</xdr:row>
      <xdr:rowOff>40967</xdr:rowOff>
    </xdr:from>
    <xdr:to>
      <xdr:col>1</xdr:col>
      <xdr:colOff>906868</xdr:colOff>
      <xdr:row>20</xdr:row>
      <xdr:rowOff>122903</xdr:rowOff>
    </xdr:to>
    <xdr:pic>
      <xdr:nvPicPr>
        <xdr:cNvPr id="10" name="Picture 9">
          <a:extLst>
            <a:ext uri="{FF2B5EF4-FFF2-40B4-BE49-F238E27FC236}">
              <a16:creationId xmlns:a16="http://schemas.microsoft.com/office/drawing/2014/main" id="{12F110AA-0121-4243-A89A-CC49C22BB0A3}"/>
            </a:ext>
          </a:extLst>
        </xdr:cNvPr>
        <xdr:cNvPicPr>
          <a:picLocks noChangeAspect="1"/>
        </xdr:cNvPicPr>
      </xdr:nvPicPr>
      <xdr:blipFill>
        <a:blip xmlns:r="http://schemas.openxmlformats.org/officeDocument/2006/relationships" r:embed="rId3"/>
        <a:stretch>
          <a:fillRect/>
        </a:stretch>
      </xdr:blipFill>
      <xdr:spPr>
        <a:xfrm>
          <a:off x="665726" y="3881693"/>
          <a:ext cx="855658" cy="635000"/>
        </a:xfrm>
        <a:prstGeom prst="rect">
          <a:avLst/>
        </a:prstGeom>
      </xdr:spPr>
    </xdr:pic>
    <xdr:clientData/>
  </xdr:twoCellAnchor>
  <xdr:twoCellAnchor editAs="oneCell">
    <xdr:from>
      <xdr:col>1</xdr:col>
      <xdr:colOff>51211</xdr:colOff>
      <xdr:row>9</xdr:row>
      <xdr:rowOff>10242</xdr:rowOff>
    </xdr:from>
    <xdr:to>
      <xdr:col>1</xdr:col>
      <xdr:colOff>983226</xdr:colOff>
      <xdr:row>12</xdr:row>
      <xdr:rowOff>167863</xdr:rowOff>
    </xdr:to>
    <xdr:pic>
      <xdr:nvPicPr>
        <xdr:cNvPr id="11" name="Picture 10">
          <a:extLst>
            <a:ext uri="{FF2B5EF4-FFF2-40B4-BE49-F238E27FC236}">
              <a16:creationId xmlns:a16="http://schemas.microsoft.com/office/drawing/2014/main" id="{17187DA1-57AE-4ED2-8567-DE5806A66D45}"/>
            </a:ext>
          </a:extLst>
        </xdr:cNvPr>
        <xdr:cNvPicPr>
          <a:picLocks noChangeAspect="1"/>
        </xdr:cNvPicPr>
      </xdr:nvPicPr>
      <xdr:blipFill>
        <a:blip xmlns:r="http://schemas.openxmlformats.org/officeDocument/2006/relationships" r:embed="rId4"/>
        <a:stretch>
          <a:fillRect/>
        </a:stretch>
      </xdr:blipFill>
      <xdr:spPr>
        <a:xfrm>
          <a:off x="665727" y="2355645"/>
          <a:ext cx="932015" cy="710686"/>
        </a:xfrm>
        <a:prstGeom prst="rect">
          <a:avLst/>
        </a:prstGeom>
      </xdr:spPr>
    </xdr:pic>
    <xdr:clientData/>
  </xdr:twoCellAnchor>
  <xdr:twoCellAnchor editAs="oneCell">
    <xdr:from>
      <xdr:col>1</xdr:col>
      <xdr:colOff>51210</xdr:colOff>
      <xdr:row>13</xdr:row>
      <xdr:rowOff>61452</xdr:rowOff>
    </xdr:from>
    <xdr:to>
      <xdr:col>1</xdr:col>
      <xdr:colOff>861644</xdr:colOff>
      <xdr:row>16</xdr:row>
      <xdr:rowOff>133146</xdr:rowOff>
    </xdr:to>
    <xdr:pic>
      <xdr:nvPicPr>
        <xdr:cNvPr id="12" name="Picture 11">
          <a:extLst>
            <a:ext uri="{FF2B5EF4-FFF2-40B4-BE49-F238E27FC236}">
              <a16:creationId xmlns:a16="http://schemas.microsoft.com/office/drawing/2014/main" id="{9C6C78A8-1AAA-4435-9B70-93C2C2B67FD3}"/>
            </a:ext>
          </a:extLst>
        </xdr:cNvPr>
        <xdr:cNvPicPr>
          <a:picLocks noChangeAspect="1"/>
        </xdr:cNvPicPr>
      </xdr:nvPicPr>
      <xdr:blipFill>
        <a:blip xmlns:r="http://schemas.openxmlformats.org/officeDocument/2006/relationships" r:embed="rId5"/>
        <a:stretch>
          <a:fillRect/>
        </a:stretch>
      </xdr:blipFill>
      <xdr:spPr>
        <a:xfrm>
          <a:off x="665726" y="3154517"/>
          <a:ext cx="810434" cy="624758"/>
        </a:xfrm>
        <a:prstGeom prst="rect">
          <a:avLst/>
        </a:prstGeom>
      </xdr:spPr>
    </xdr:pic>
    <xdr:clientData/>
  </xdr:twoCellAnchor>
  <xdr:twoCellAnchor editAs="oneCell">
    <xdr:from>
      <xdr:col>1</xdr:col>
      <xdr:colOff>133145</xdr:colOff>
      <xdr:row>5</xdr:row>
      <xdr:rowOff>30726</xdr:rowOff>
    </xdr:from>
    <xdr:to>
      <xdr:col>1</xdr:col>
      <xdr:colOff>870564</xdr:colOff>
      <xdr:row>8</xdr:row>
      <xdr:rowOff>178208</xdr:rowOff>
    </xdr:to>
    <xdr:pic>
      <xdr:nvPicPr>
        <xdr:cNvPr id="14" name="Picture 13">
          <a:extLst>
            <a:ext uri="{FF2B5EF4-FFF2-40B4-BE49-F238E27FC236}">
              <a16:creationId xmlns:a16="http://schemas.microsoft.com/office/drawing/2014/main" id="{C74ABEEA-425F-4A91-B83F-2AD0C00B0713}"/>
            </a:ext>
          </a:extLst>
        </xdr:cNvPr>
        <xdr:cNvPicPr>
          <a:picLocks noChangeAspect="1"/>
        </xdr:cNvPicPr>
      </xdr:nvPicPr>
      <xdr:blipFill rotWithShape="1">
        <a:blip xmlns:r="http://schemas.openxmlformats.org/officeDocument/2006/relationships" r:embed="rId6"/>
        <a:srcRect l="21537" r="16439"/>
        <a:stretch/>
      </xdr:blipFill>
      <xdr:spPr>
        <a:xfrm>
          <a:off x="747661" y="1628468"/>
          <a:ext cx="737419" cy="70054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H:\Engineering\Spreadsheets\Dams%20and%20hyd%20structures\WEIRDES2.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SYDNEY6\Work\DATA\C&amp;I\Commercial\01%20Enquiries\Waste%20NSW\AlcatelDCF.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pw_work\daniel.bykiw2\anz_prod\d0358889\curved%20rock%20channels.xlsm"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https://wsponline-my.sharepoint.com/Users/danielle/Dropbox/Edge%20Environment/PROJECTS%202011-12/LCA081%20-%20TCA%20WoLC%20Glenfield%20Car%20Park/Data/Design%20Guideline%201.0%20and%202.0/100325%20Sustainable%20Design%20Checklist.TIDC.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https://wsponline-my.sharepoint.com/Users/EDGE/Dropbox%20(Edge%20Environment)/Edge%20Environment/Projects%202014-15/LCA131%20WatPac%20LCA%20333%20George%20Street/LCA%20Calcs/333G%20LCA%20Calcs%20-%20Rev%202_2.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https://wsponline-my.sharepoint.com/Users/nprice/Documents/Wynyard/02%20Execution/Materials/1.%20Estimates/WSUP%20Electrical%20Package%20for%20Print.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C:\pw_work\daniel.bykiw2\anz_prod\d0401367\TSRC-CRDDX01C-CAL-00003.xlsm"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https://wsponline-my.sharepoint.com/DATA/INDUSTRIAL/New%20Business/NSW/Enquiries/Current/OSI%20and%20McKey/01%20Feasibilities/20%20yr%20depreciation%20schedule%20-%20OSI.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SYDNEY6\Work\DATA\INDUSTRIAL\Users\Reini\Standard%20Forms\dep%20schedule\loan.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C:\pw_work\penny.shaw\anz_prod\d0243761\Culvert%20drop%20structures.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SYDNEY6\Work\DATA\INDUSTRIAL\standard%20forms\depreciation%20schedule\10%20yrdepreciation%20schedul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orp.pbwan.net\ANZ-DFS\Data\Sydney\Buildings\WSP\projects\SYD1611400\8%20-%20ESD\8%20-%20ISCA\Base%20Case\Mat-1%20Material%20saving%20opportunities%20170421.xlsx"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https://wsponline-my.sharepoint.com/Users/EDGE/Dropbox%20(Edge%20Environment)/Edge%20Environment/Projects%202014-15/LCA131%20WatPac%20LCA%20333%20George%20Street/LCA%20Calcs/333G%20LCA%20Calcs%20-%20Rev%203.xlsx"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https://mottmac-my.sharepoint.com/Users/wengx/AppData/Local/Microsoft/Windows/Temporary%20Internet%20Files/Content.Outlook/RTKM6Y7U/130320%20G2RoRB%20Key%20Risk%20Register%20WZ%20markup%20(2).xlsx"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E:\Edge%20Environment\projects%202015-16\LCA\LCA152%20-%20Shell%20House%20LCA\05%20Calcs\LCA%20Calcs%20Shell%20House%20v1.2.xlsx"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https://wsponline-my.sharepoint.com/Users/EDGE/Dropbox%20(Edge%20Environment)/Edge%20Environment/Projects%202014-15/LCA131%20WatPac%20LCA%20333%20George%20Street/LCA%20Calcs/Examples/The%20Ponds%20LCA%20Calcs%20Rev%204.xlsx"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SYDNEY6\Work\DATA\INDUSTRIAL\New%20Business\NSW\Landbanks\Tenders\Camellia\James%20Ruse%20Drive%20&amp;%20Grand%20Avenue%20North\01%20Feasibilties\Grand%20Av,%20Camellia%20040319.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https://wsponline-my.sharepoint.com/Users/Joel/Dropbox%20(Edge%20Environment)/Edge%20Environment/Projects%202015-16/LCA149%20-%20Wynyard%20Station%20Upgrade/03%20Incoming/Copy%20of%20SUP01-CHL-EN-0001rev%2017%20sustainability%20130815%20fixed.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agic.sharepoint.com/Users/Nigel/AppData/Local/Microsoft/Windows/Temporary%20Internet%20Files/OLKA4C7/IS_rating_tool_Version_1.0%202012-03-20.xls"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Startup" Target="Dams%20and%20hyd%20structures/Jet%20Trajectory.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SYDNEY6\Work\DATA\INDUSTRIAL\New%20Business\NSW\Landbanks\Tenders\Seven%20Hills\Abbott%20Rd\Abott%20Rd,%208%20(Nuplex,%20Harcos)%20Seven%20Hills\01%20Feasibilities\Greystanes\C&amp;I%20Feaso\270907\070927%20GS-SEL-BidA-JV.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SYDNEY6\Work\DATA\INDUSTRIAL\New%20Business\NSW\Landbanks\Tenders\Seven%20Hills\Abbott%20Rd\Abott%20Rd,%208%20(Nuplex,%20Harcos)%20Seven%20Hills\01%20Feasibilities\Greystanes\C&amp;I%20Feaso\260907\070914%20GS-SEL-BidA-JV.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pw_work\brad.tite\anz_prod\d0221921\TSRC-ERDDL01-CAL-00001_Review.xlsm"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SYDNEY6\Work\070725%20GS-SEL-BidA-JV.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Users\AUAW217468\AppData\Local\Packages\Microsoft.MicrosoftEdge_8wekyb3d8bbwe\TempState\Downloads\warm_v1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mbankment weirs"/>
      <sheetName val="Module1"/>
      <sheetName val="Stream Data"/>
      <sheetName val="Sharp Crested Weir"/>
      <sheetName val="V notch weir"/>
      <sheetName val="Finite Crested"/>
      <sheetName val="Circular SCW"/>
      <sheetName val="Air Demand"/>
      <sheetName val="Oblique Sharp Crested Weir"/>
      <sheetName val="Drowned SCW"/>
      <sheetName val="Cylindrical Crested Weirs"/>
      <sheetName val="Side Weirs"/>
      <sheetName val="Sheet3"/>
    </sheetNames>
    <sheetDataSet>
      <sheetData sheetId="0" refreshError="1"/>
      <sheetData sheetId="1" refreshError="1"/>
      <sheetData sheetId="2"/>
      <sheetData sheetId="3"/>
      <sheetData sheetId="4" refreshError="1"/>
      <sheetData sheetId="5" refreshError="1"/>
      <sheetData sheetId="6" refreshError="1"/>
      <sheetData sheetId="7" refreshError="1"/>
      <sheetData sheetId="8"/>
      <sheetData sheetId="9" refreshError="1"/>
      <sheetData sheetId="10" refreshError="1"/>
      <sheetData sheetId="11"/>
      <sheetData sheetId="12"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s"/>
      <sheetName val="Static"/>
      <sheetName val="Insurance"/>
      <sheetName val="Summation"/>
      <sheetName val="DCF Summary"/>
      <sheetName val="DCF Cashflows"/>
      <sheetName val="Outgoings"/>
      <sheetName val="Graphs"/>
      <sheetName val="Macros"/>
      <sheetName val="Cap. Word Doc."/>
      <sheetName val="DCF_Word"/>
    </sheetNames>
    <sheetDataSet>
      <sheetData sheetId="0" refreshError="1"/>
      <sheetData sheetId="1"/>
      <sheetData sheetId="2"/>
      <sheetData sheetId="3"/>
      <sheetData sheetId="4"/>
      <sheetData sheetId="5"/>
      <sheetData sheetId="6"/>
      <sheetData sheetId="7"/>
      <sheetData sheetId="8" refreshError="1"/>
      <sheetData sheetId="9"/>
      <sheetData sheetId="10"/>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
      <sheetName val="Q100 design"/>
      <sheetName val="Lower Chute"/>
      <sheetName val="Q200 check"/>
      <sheetName val="Sheet3"/>
    </sheetNames>
    <sheetDataSet>
      <sheetData sheetId="0"/>
      <sheetData sheetId="1"/>
      <sheetData sheetId="2" refreshError="1"/>
      <sheetData sheetId="3" refreshError="1"/>
      <sheetData sheetId="4"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 Details"/>
      <sheetName val="Car Parks"/>
      <sheetName val="Stations"/>
      <sheetName val="Maintenance_Facilities"/>
      <sheetName val="Form Configuration"/>
    </sheetNames>
    <sheetDataSet>
      <sheetData sheetId="0"/>
      <sheetData sheetId="1"/>
      <sheetData sheetId="2"/>
      <sheetData sheetId="3"/>
      <sheetData sheetId="4"/>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SHBOARD"/>
      <sheetName val="Input and Sort"/>
      <sheetName val="Filter"/>
      <sheetName val="Quantity Sums"/>
      <sheetName val="RESULTS - EN 15804"/>
      <sheetName val="RESULTS - MATERIAL"/>
      <sheetName val="LCIA"/>
      <sheetName val="Maintenance"/>
      <sheetName val="Op En Op Wat"/>
      <sheetName val="End of life"/>
      <sheetName val="RECYCLING RATES"/>
      <sheetName val="Conversion Factors"/>
      <sheetName val="NOTES"/>
      <sheetName val="Dropdown Lis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_DBase"/>
      <sheetName val="SubC_DBase"/>
      <sheetName val="Plant_DBase"/>
      <sheetName val="Estimate Sheet A"/>
      <sheetName val="Summary Sheet"/>
      <sheetName val="Estimate Sheet B"/>
      <sheetName val="Olex Price List"/>
      <sheetName val="Estimate Sheet C"/>
      <sheetName val="Estimate Sheet D"/>
      <sheetName val="Estimate Sheet E"/>
      <sheetName val="Breakup Sheet"/>
      <sheetName val="1.0 Front Sheet"/>
      <sheetName val="1.1 Bank Guarantees"/>
      <sheetName val="2.1 Induction Costs"/>
      <sheetName val="2.2 Productivity Calcs."/>
      <sheetName val="2.3 Labour Rate Calcs"/>
      <sheetName val="3.1 PM Staff Plan"/>
      <sheetName val="3.2 PM Staff Costs"/>
      <sheetName val="4.0 Plant and Equipment"/>
      <sheetName val="5.0 RO Assessment"/>
      <sheetName val="6.0 Cash Flow"/>
      <sheetName val="Estimate Coding"/>
      <sheetName val="Pronto form (Not Used)"/>
      <sheetName val="Data"/>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sheetData sheetId="22" refreshError="1"/>
      <sheetData sheetId="23"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
      <sheetName val="C12CH01B"/>
      <sheetName val="C12CH01D"/>
      <sheetName val="C12CH04D"/>
      <sheetName val="C14CH03B"/>
      <sheetName val="C14CH03C"/>
      <sheetName val="C14CH05A"/>
      <sheetName val="C14CH05B"/>
      <sheetName val="C15CH01C"/>
      <sheetName val="C15CH01D"/>
      <sheetName val="Sheet1"/>
      <sheetName val="TSRC-CRDDX01C-CAL-00003"/>
    </sheetNames>
    <sheetDataSet>
      <sheetData sheetId="0"/>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
      <sheetName val="summary"/>
      <sheetName val="dep schedule - mth"/>
      <sheetName val="Loan Data"/>
      <sheetName val="Loan Amortization Table"/>
    </sheetNames>
    <sheetDataSet>
      <sheetData sheetId="0"/>
      <sheetData sheetId="1"/>
      <sheetData sheetId="2"/>
      <sheetData sheetId="3"/>
      <sheetData sheetId="4"/>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ustomize Your Loan Manager"/>
      <sheetName val="Loan Data"/>
      <sheetName val="Loan Amortization Table"/>
      <sheetName val="Summary Graph"/>
      <sheetName val="Macros"/>
      <sheetName val="Lock"/>
      <sheetName val="ChgLoan"/>
      <sheetName val="Intl Data Table"/>
      <sheetName val="loan"/>
    </sheetNames>
    <sheetDataSet>
      <sheetData sheetId="0" refreshError="1"/>
      <sheetData sheetId="1"/>
      <sheetData sheetId="2" refreshError="1"/>
      <sheetData sheetId="3" refreshError="1"/>
      <sheetData sheetId="4" refreshError="1"/>
      <sheetData sheetId="5" refreshError="1"/>
      <sheetData sheetId="6" refreshError="1"/>
      <sheetData sheetId="7"/>
      <sheetData sheetId="8"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ydraulic jump"/>
      <sheetName val="Apron Hydraulics"/>
      <sheetName val="Spillway Chute - Smooth"/>
      <sheetName val="Spillway Chute - Stepped"/>
      <sheetName val="Spillway Chute - Smooth test"/>
      <sheetName val="Spillway Chute - stepped test"/>
      <sheetName val="Blowback potential"/>
      <sheetName val="Surging potential"/>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
      <sheetName val="summary"/>
      <sheetName val="dep schedule - mth"/>
      <sheetName val="Loan Data"/>
      <sheetName val="Loan Amortization Table"/>
    </sheetNames>
    <sheetDataSet>
      <sheetData sheetId="0" refreshError="1"/>
      <sheetData sheetId="1" refreshError="1"/>
      <sheetData sheetId="2" refreshError="1"/>
      <sheetData sheetId="3" refreshError="1"/>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TBO optimisations"/>
      <sheetName val="Material savings"/>
      <sheetName val="Mat-1 Material saving opportuni"/>
    </sheetNames>
    <definedNames>
      <definedName name="aaaaa" refersTo="#REF!"/>
      <definedName name="base" refersTo="#REF!"/>
      <definedName name="base1" refersTo="#REF!"/>
      <definedName name="GoAssetChart" refersTo="#REF!"/>
      <definedName name="GoBack" refersTo="#REF!"/>
      <definedName name="GoBalanceSheet" refersTo="#REF!"/>
      <definedName name="GoBalanceSheet2" refersTo="#REF!"/>
      <definedName name="GoCashFlow" refersTo="#REF!"/>
      <definedName name="GoData" refersTo="#REF!"/>
      <definedName name="GoIncomeChart" refersTo="#REF!"/>
      <definedName name="JR" refersTo="#REF!"/>
      <definedName name="kkkk" refersTo="#REF!"/>
      <definedName name="rrr" refersTo="#REF!"/>
      <definedName name="WinstonHills" refersTo="#REF!"/>
      <definedName name="x" refersTo="#REF!"/>
      <definedName name="xx" refersTo="#REF!"/>
      <definedName name="xxx" refersTo="#REF!"/>
    </definedNames>
    <sheetDataSet>
      <sheetData sheetId="0"/>
      <sheetData sheetId="1"/>
      <sheetData sheetId="2"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SHBOARD"/>
      <sheetName val="Results Graphs"/>
      <sheetName val="Input and Sort"/>
      <sheetName val="Filter"/>
      <sheetName val="Quantity Sums"/>
      <sheetName val="MODULE D"/>
      <sheetName val="Conversion Factors"/>
      <sheetName val="RESULTS - EN 15804"/>
      <sheetName val="RESULTS - MODULE A"/>
      <sheetName val="LCIA"/>
      <sheetName val="Services"/>
      <sheetName val="Construct &amp; Demo"/>
      <sheetName val="Maintenance"/>
      <sheetName val="Op En Op Wat"/>
      <sheetName val="End of life"/>
      <sheetName val="RECYCLING RATES"/>
      <sheetName val="NOTES"/>
      <sheetName val="Dropdown Li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Strategic"/>
      <sheetName val="2-Concept development"/>
      <sheetName val="3-Detailed design"/>
      <sheetName val="4-Construction tendering"/>
      <sheetName val="5-Construction"/>
      <sheetName val="6-Finalisation and handover"/>
      <sheetName val="Validation"/>
      <sheetName val="Criteri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shboard2"/>
      <sheetName val="DASHBOARD"/>
      <sheetName val="BoQ"/>
      <sheetName val="BoQ sort"/>
      <sheetName val="Ref Case Matrix"/>
      <sheetName val="OPERATION"/>
      <sheetName val="ACTUAL"/>
      <sheetName val="REFERENCE"/>
      <sheetName val="ACTUAL - LCI"/>
      <sheetName val="LCIA - report"/>
      <sheetName val="LCIA"/>
      <sheetName val="LCA assumptions"/>
      <sheetName val="RESULTS - HEATMAP"/>
      <sheetName val="RESULTS - REPORT"/>
      <sheetName val="RESULTS - MAT"/>
      <sheetName val="Results Material"/>
      <sheetName val="Maint_Recycl"/>
      <sheetName val="Env Impact Def"/>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SHBOARD"/>
      <sheetName val="Input and Sort"/>
      <sheetName val="Quantity Sums "/>
      <sheetName val="MODULE D"/>
      <sheetName val="Reinforcing steel"/>
      <sheetName val="Conversion Factors"/>
      <sheetName val="RESULTS - EN 15804"/>
      <sheetName val="RESULTS - MODULE A"/>
      <sheetName val="LCIA"/>
      <sheetName val="Construct &amp; Demo"/>
      <sheetName val="Maintenance"/>
      <sheetName val="Op En Op Wat"/>
      <sheetName val="End of life"/>
      <sheetName val="RECYCLING RATES"/>
      <sheetName val="NOTES"/>
      <sheetName val="Dropdown Li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Input"/>
      <sheetName val="Option1"/>
      <sheetName val="Option2"/>
      <sheetName val="Option3"/>
      <sheetName val="Option4"/>
      <sheetName val="Manual-Input"/>
      <sheetName val="Your Sheet"/>
      <sheetName val="Title"/>
      <sheetName val="Summary"/>
      <sheetName val="Sensitivity"/>
      <sheetName val="CashFlow"/>
      <sheetName val="Comparison"/>
      <sheetName val="Consolidate"/>
      <sheetName val="Gantt"/>
      <sheetName val="Owner"/>
      <sheetName val="Probability"/>
      <sheetName val="S-Curve"/>
      <sheetName val="Stamp-Duty"/>
      <sheetName val="SensitivityTest"/>
      <sheetName val="Land Tax"/>
      <sheetName val="Calc"/>
      <sheetName val="Calc2"/>
      <sheetName val="Dialog1"/>
      <sheetName val="Dialog2"/>
      <sheetName val="Probabilty"/>
    </sheetNames>
    <sheetDataSet>
      <sheetData sheetId="0"/>
      <sheetData sheetId="1"/>
      <sheetData sheetId="2"/>
      <sheetData sheetId="3"/>
      <sheetData sheetId="4"/>
      <sheetData sheetId="5"/>
      <sheetData sheetId="6"/>
      <sheetData sheetId="7"/>
      <sheetData sheetId="8"/>
      <sheetData sheetId="9" refreshError="1"/>
      <sheetData sheetId="10"/>
      <sheetData sheetId="11"/>
      <sheetData sheetId="12"/>
      <sheetData sheetId="13"/>
      <sheetData sheetId="14"/>
      <sheetData sheetId="15"/>
      <sheetData sheetId="16"/>
      <sheetData sheetId="17"/>
      <sheetData sheetId="18"/>
      <sheetData sheetId="19" refreshError="1"/>
      <sheetData sheetId="20"/>
      <sheetData sheetId="21"/>
      <sheetData sheetId="22"/>
      <sheetData sheetId="23"/>
      <sheetData sheetId="24"/>
      <sheetData sheetId="25"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
      <sheetName val="Selection"/>
      <sheetName val="Station"/>
      <sheetName val="Interchange"/>
      <sheetName val="At-Grade_Carpark"/>
      <sheetName val="Multi_Carpark"/>
      <sheetName val="Maintenance"/>
      <sheetName val="Civil_Infrastructure"/>
      <sheetName val="Tunnel"/>
      <sheetName val="Light_Rail"/>
      <sheetName val="Score"/>
      <sheetName val="Report"/>
      <sheetName val="Instructions"/>
      <sheetName val="Owner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Page"/>
      <sheetName val="Introduction"/>
      <sheetName val="Instructions"/>
      <sheetName val="Disclaimer"/>
      <sheetName val="Project or Asset Input"/>
      <sheetName val="Man"/>
      <sheetName val="Pro"/>
      <sheetName val="Cli"/>
      <sheetName val="Ene"/>
      <sheetName val="Wat"/>
      <sheetName val="Mat"/>
      <sheetName val="Dis"/>
      <sheetName val="Lan"/>
      <sheetName val="Was"/>
      <sheetName val="Eco"/>
      <sheetName val="Hea"/>
      <sheetName val="Her"/>
      <sheetName val="Sta"/>
      <sheetName val="Urb"/>
      <sheetName val="Inn"/>
      <sheetName val="Credit Summary"/>
      <sheetName val="Graphical Summary"/>
      <sheetName val="PivotTable"/>
      <sheetName val="Changelog"/>
      <sheetName val="WeightingsCalc"/>
      <sheetName val="OriginalWeight"/>
      <sheetName val="CategoriesCalc"/>
      <sheetName val="LCIA "/>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row r="1">
          <cell r="A1" t="str">
            <v>CreditCode</v>
          </cell>
          <cell r="B1" t="str">
            <v>CatAbbrev</v>
          </cell>
          <cell r="G1" t="str">
            <v>Combined Weight</v>
          </cell>
          <cell r="O1" t="str">
            <v>Scoped_Out_or_NA_NUM</v>
          </cell>
          <cell r="S1" t="str">
            <v>PointsWithScopeOut</v>
          </cell>
          <cell r="Z1" t="str">
            <v>AdjustedPointsB</v>
          </cell>
          <cell r="AC1" t="str">
            <v>MissingPointsIfWholeCatOut</v>
          </cell>
          <cell r="AH1" t="str">
            <v>AdjPointsToShow</v>
          </cell>
          <cell r="AI1" t="str">
            <v>TotalPointsPerCategory</v>
          </cell>
          <cell r="AK1" t="str">
            <v>PointsAchieved</v>
          </cell>
        </row>
        <row r="2">
          <cell r="B2" t="str">
            <v>Man</v>
          </cell>
          <cell r="G2">
            <v>1.0714285714285713E-2</v>
          </cell>
          <cell r="O2">
            <v>0</v>
          </cell>
          <cell r="S2">
            <v>1.0714285714285713E-2</v>
          </cell>
          <cell r="Z2">
            <v>1.0714285714285713E-2</v>
          </cell>
          <cell r="AC2">
            <v>0</v>
          </cell>
          <cell r="AH2">
            <v>1.0714285714285712</v>
          </cell>
          <cell r="AI2">
            <v>10.499999999999996</v>
          </cell>
          <cell r="AK2">
            <v>0</v>
          </cell>
        </row>
        <row r="3">
          <cell r="B3" t="str">
            <v>Man</v>
          </cell>
          <cell r="G3">
            <v>4.2857142857142842E-3</v>
          </cell>
          <cell r="O3">
            <v>0</v>
          </cell>
          <cell r="S3">
            <v>4.2857142857142842E-3</v>
          </cell>
          <cell r="Z3">
            <v>4.2857142857142842E-3</v>
          </cell>
          <cell r="AC3">
            <v>0</v>
          </cell>
          <cell r="AH3">
            <v>0.42857142857142844</v>
          </cell>
          <cell r="AI3">
            <v>10.499999999999996</v>
          </cell>
          <cell r="AK3">
            <v>0</v>
          </cell>
        </row>
        <row r="4">
          <cell r="B4" t="str">
            <v>Man</v>
          </cell>
          <cell r="G4">
            <v>8.5714285714285684E-3</v>
          </cell>
          <cell r="O4">
            <v>0</v>
          </cell>
          <cell r="S4">
            <v>8.5714285714285684E-3</v>
          </cell>
          <cell r="Z4">
            <v>8.5714285714285684E-3</v>
          </cell>
          <cell r="AC4">
            <v>0</v>
          </cell>
          <cell r="AH4">
            <v>0.85714285714285687</v>
          </cell>
          <cell r="AI4">
            <v>10.499999999999996</v>
          </cell>
          <cell r="AK4">
            <v>0</v>
          </cell>
        </row>
        <row r="5">
          <cell r="B5" t="str">
            <v>Man</v>
          </cell>
          <cell r="G5">
            <v>1.0714285714285713E-2</v>
          </cell>
          <cell r="O5">
            <v>0</v>
          </cell>
          <cell r="S5">
            <v>1.0714285714285713E-2</v>
          </cell>
          <cell r="Z5">
            <v>1.0714285714285713E-2</v>
          </cell>
          <cell r="AC5">
            <v>0</v>
          </cell>
          <cell r="AH5">
            <v>1.0714285714285712</v>
          </cell>
          <cell r="AI5">
            <v>10.499999999999996</v>
          </cell>
          <cell r="AK5">
            <v>0</v>
          </cell>
        </row>
        <row r="6">
          <cell r="B6" t="str">
            <v>Man</v>
          </cell>
          <cell r="G6">
            <v>8.5714285714285684E-3</v>
          </cell>
          <cell r="O6">
            <v>0</v>
          </cell>
          <cell r="S6">
            <v>8.5714285714285684E-3</v>
          </cell>
          <cell r="Z6">
            <v>8.5714285714285684E-3</v>
          </cell>
          <cell r="AC6">
            <v>0</v>
          </cell>
          <cell r="AH6">
            <v>0.85714285714285687</v>
          </cell>
          <cell r="AI6">
            <v>10.499999999999996</v>
          </cell>
          <cell r="AK6">
            <v>0</v>
          </cell>
        </row>
        <row r="7">
          <cell r="B7" t="str">
            <v>Man</v>
          </cell>
          <cell r="G7">
            <v>8.5714285714285684E-3</v>
          </cell>
          <cell r="O7">
            <v>0</v>
          </cell>
          <cell r="S7">
            <v>8.5714285714285684E-3</v>
          </cell>
          <cell r="Z7">
            <v>8.5714285714285684E-3</v>
          </cell>
          <cell r="AC7">
            <v>0</v>
          </cell>
          <cell r="AH7">
            <v>0.85714285714285698</v>
          </cell>
          <cell r="AI7">
            <v>10.499999999999996</v>
          </cell>
          <cell r="AK7">
            <v>0</v>
          </cell>
        </row>
        <row r="8">
          <cell r="B8" t="str">
            <v>Man</v>
          </cell>
          <cell r="G8">
            <v>2.1428571428571425E-2</v>
          </cell>
          <cell r="O8">
            <v>0</v>
          </cell>
          <cell r="S8">
            <v>2.1428571428571425E-2</v>
          </cell>
          <cell r="Z8">
            <v>2.1428571428571425E-2</v>
          </cell>
          <cell r="AC8">
            <v>0</v>
          </cell>
          <cell r="AH8">
            <v>2.1428571428571423</v>
          </cell>
          <cell r="AI8">
            <v>10.499999999999996</v>
          </cell>
          <cell r="AK8">
            <v>0</v>
          </cell>
        </row>
        <row r="9">
          <cell r="B9" t="str">
            <v>Man</v>
          </cell>
          <cell r="G9">
            <v>3.214285714285714E-2</v>
          </cell>
          <cell r="O9">
            <v>0</v>
          </cell>
          <cell r="S9">
            <v>3.214285714285714E-2</v>
          </cell>
          <cell r="Z9">
            <v>3.214285714285714E-2</v>
          </cell>
          <cell r="AC9">
            <v>0</v>
          </cell>
          <cell r="AH9">
            <v>3.2142857142857135</v>
          </cell>
          <cell r="AI9">
            <v>10.499999999999996</v>
          </cell>
          <cell r="AK9">
            <v>0</v>
          </cell>
        </row>
        <row r="10">
          <cell r="B10" t="str">
            <v>Pro</v>
          </cell>
          <cell r="G10">
            <v>1.2500000000000001E-2</v>
          </cell>
          <cell r="O10">
            <v>0</v>
          </cell>
          <cell r="S10">
            <v>1.2500000000000001E-2</v>
          </cell>
          <cell r="Z10">
            <v>1.2500000000000001E-2</v>
          </cell>
          <cell r="AC10">
            <v>0</v>
          </cell>
          <cell r="AH10">
            <v>1.25</v>
          </cell>
          <cell r="AI10">
            <v>5</v>
          </cell>
          <cell r="AK10">
            <v>0</v>
          </cell>
        </row>
        <row r="11">
          <cell r="B11" t="str">
            <v>Pro</v>
          </cell>
          <cell r="G11">
            <v>1.2500000000000001E-2</v>
          </cell>
          <cell r="O11">
            <v>0</v>
          </cell>
          <cell r="S11">
            <v>1.2500000000000001E-2</v>
          </cell>
          <cell r="Z11">
            <v>1.2500000000000001E-2</v>
          </cell>
          <cell r="AC11">
            <v>0</v>
          </cell>
          <cell r="AH11">
            <v>1.25</v>
          </cell>
          <cell r="AI11">
            <v>5</v>
          </cell>
          <cell r="AK11">
            <v>0</v>
          </cell>
        </row>
        <row r="12">
          <cell r="B12" t="str">
            <v>Pro</v>
          </cell>
          <cell r="G12">
            <v>1.2500000000000001E-2</v>
          </cell>
          <cell r="O12">
            <v>0</v>
          </cell>
          <cell r="S12">
            <v>1.2500000000000001E-2</v>
          </cell>
          <cell r="Z12">
            <v>1.2500000000000001E-2</v>
          </cell>
          <cell r="AC12">
            <v>0</v>
          </cell>
          <cell r="AH12">
            <v>1.25</v>
          </cell>
          <cell r="AI12">
            <v>5</v>
          </cell>
          <cell r="AK12">
            <v>0</v>
          </cell>
        </row>
        <row r="13">
          <cell r="B13" t="str">
            <v>Pro</v>
          </cell>
          <cell r="G13">
            <v>1.2500000000000001E-2</v>
          </cell>
          <cell r="O13">
            <v>0</v>
          </cell>
          <cell r="S13">
            <v>1.2500000000000001E-2</v>
          </cell>
          <cell r="Z13">
            <v>1.2500000000000001E-2</v>
          </cell>
          <cell r="AC13">
            <v>0</v>
          </cell>
          <cell r="AH13">
            <v>1.25</v>
          </cell>
          <cell r="AI13">
            <v>5</v>
          </cell>
          <cell r="AK13">
            <v>0</v>
          </cell>
        </row>
        <row r="14">
          <cell r="B14" t="str">
            <v>Cli</v>
          </cell>
          <cell r="G14">
            <v>2.5000000000000001E-2</v>
          </cell>
          <cell r="O14">
            <v>0</v>
          </cell>
          <cell r="S14">
            <v>2.5000000000000001E-2</v>
          </cell>
          <cell r="Z14">
            <v>2.5000000000000001E-2</v>
          </cell>
          <cell r="AC14">
            <v>0</v>
          </cell>
          <cell r="AH14">
            <v>2.5</v>
          </cell>
          <cell r="AI14">
            <v>5</v>
          </cell>
          <cell r="AK14">
            <v>0</v>
          </cell>
        </row>
        <row r="15">
          <cell r="B15" t="str">
            <v>Cli</v>
          </cell>
          <cell r="G15">
            <v>2.5000000000000001E-2</v>
          </cell>
          <cell r="O15">
            <v>0</v>
          </cell>
          <cell r="S15">
            <v>2.5000000000000001E-2</v>
          </cell>
          <cell r="Z15">
            <v>2.5000000000000001E-2</v>
          </cell>
          <cell r="AC15">
            <v>0</v>
          </cell>
          <cell r="AH15">
            <v>2.5</v>
          </cell>
          <cell r="AI15">
            <v>5</v>
          </cell>
          <cell r="AK15">
            <v>0</v>
          </cell>
        </row>
        <row r="16">
          <cell r="B16" t="str">
            <v>Ene</v>
          </cell>
          <cell r="G16">
            <v>4.6666666666666669E-2</v>
          </cell>
          <cell r="O16">
            <v>0</v>
          </cell>
          <cell r="S16">
            <v>4.6666666666666669E-2</v>
          </cell>
          <cell r="Z16">
            <v>4.6666666666666669E-2</v>
          </cell>
          <cell r="AC16">
            <v>0</v>
          </cell>
          <cell r="AH16">
            <v>4.666666666666667</v>
          </cell>
          <cell r="AI16">
            <v>10.5</v>
          </cell>
          <cell r="AK16">
            <v>0</v>
          </cell>
        </row>
        <row r="17">
          <cell r="B17" t="str">
            <v>Ene</v>
          </cell>
          <cell r="G17">
            <v>4.6666666666666669E-2</v>
          </cell>
          <cell r="O17">
            <v>0</v>
          </cell>
          <cell r="S17">
            <v>4.6666666666666669E-2</v>
          </cell>
          <cell r="Z17">
            <v>4.6666666666666669E-2</v>
          </cell>
          <cell r="AC17">
            <v>0</v>
          </cell>
          <cell r="AH17">
            <v>4.666666666666667</v>
          </cell>
          <cell r="AI17">
            <v>10.5</v>
          </cell>
          <cell r="AK17">
            <v>0</v>
          </cell>
        </row>
        <row r="18">
          <cell r="B18" t="str">
            <v>Ene</v>
          </cell>
          <cell r="G18">
            <v>1.1666666666666667E-2</v>
          </cell>
          <cell r="O18">
            <v>0</v>
          </cell>
          <cell r="S18">
            <v>1.1666666666666667E-2</v>
          </cell>
          <cell r="Z18">
            <v>1.1666666666666667E-2</v>
          </cell>
          <cell r="AC18">
            <v>0</v>
          </cell>
          <cell r="AH18">
            <v>1.1666666666666667</v>
          </cell>
          <cell r="AI18">
            <v>10.5</v>
          </cell>
          <cell r="AK18">
            <v>0</v>
          </cell>
        </row>
        <row r="19">
          <cell r="B19" t="str">
            <v>Wat</v>
          </cell>
          <cell r="G19">
            <v>2.9166666666666671E-2</v>
          </cell>
          <cell r="O19">
            <v>0</v>
          </cell>
          <cell r="S19">
            <v>2.9166666666666671E-2</v>
          </cell>
          <cell r="Z19">
            <v>2.9166666666666671E-2</v>
          </cell>
          <cell r="AC19">
            <v>0</v>
          </cell>
          <cell r="AH19">
            <v>2.9166666666666674</v>
          </cell>
          <cell r="AI19">
            <v>7.0000000000000018</v>
          </cell>
          <cell r="AK19">
            <v>0</v>
          </cell>
        </row>
        <row r="20">
          <cell r="B20" t="str">
            <v>Wat</v>
          </cell>
          <cell r="G20">
            <v>1.7500000000000002E-2</v>
          </cell>
          <cell r="O20">
            <v>0</v>
          </cell>
          <cell r="S20">
            <v>1.7500000000000002E-2</v>
          </cell>
          <cell r="Z20">
            <v>1.7500000000000002E-2</v>
          </cell>
          <cell r="AC20">
            <v>0</v>
          </cell>
          <cell r="AH20">
            <v>1.75</v>
          </cell>
          <cell r="AI20">
            <v>7.0000000000000018</v>
          </cell>
          <cell r="AK20">
            <v>0</v>
          </cell>
        </row>
        <row r="21">
          <cell r="B21" t="str">
            <v>Wat</v>
          </cell>
          <cell r="G21">
            <v>2.3333333333333334E-2</v>
          </cell>
          <cell r="O21">
            <v>0</v>
          </cell>
          <cell r="S21">
            <v>2.3333333333333334E-2</v>
          </cell>
          <cell r="Z21">
            <v>2.3333333333333334E-2</v>
          </cell>
          <cell r="AC21">
            <v>0</v>
          </cell>
          <cell r="AH21">
            <v>2.3333333333333335</v>
          </cell>
          <cell r="AI21">
            <v>7.0000000000000018</v>
          </cell>
          <cell r="AK21">
            <v>0</v>
          </cell>
        </row>
        <row r="22">
          <cell r="B22" t="str">
            <v>Mat</v>
          </cell>
          <cell r="G22">
            <v>6.2553191489361712E-2</v>
          </cell>
          <cell r="O22">
            <v>0</v>
          </cell>
          <cell r="S22">
            <v>6.2553191489361712E-2</v>
          </cell>
          <cell r="Z22">
            <v>6.2553191489361712E-2</v>
          </cell>
          <cell r="AC22">
            <v>0</v>
          </cell>
          <cell r="AH22">
            <v>6.2553191489361719</v>
          </cell>
          <cell r="AI22">
            <v>7.0000000000000018</v>
          </cell>
          <cell r="AK22">
            <v>0</v>
          </cell>
        </row>
        <row r="23">
          <cell r="B23" t="str">
            <v>Mat</v>
          </cell>
          <cell r="G23">
            <v>7.4468085106382982E-3</v>
          </cell>
          <cell r="O23">
            <v>0</v>
          </cell>
          <cell r="S23">
            <v>7.4468085106382982E-3</v>
          </cell>
          <cell r="Z23">
            <v>7.4468085106382982E-3</v>
          </cell>
          <cell r="AC23">
            <v>0</v>
          </cell>
          <cell r="AH23">
            <v>0.74468085106382986</v>
          </cell>
          <cell r="AI23">
            <v>7.0000000000000018</v>
          </cell>
          <cell r="AK23">
            <v>0</v>
          </cell>
        </row>
        <row r="24">
          <cell r="B24" t="str">
            <v>Dis</v>
          </cell>
          <cell r="G24">
            <v>2.916666666666666E-2</v>
          </cell>
          <cell r="O24">
            <v>0</v>
          </cell>
          <cell r="S24">
            <v>2.916666666666666E-2</v>
          </cell>
          <cell r="Z24">
            <v>2.916666666666666E-2</v>
          </cell>
          <cell r="AC24">
            <v>0</v>
          </cell>
          <cell r="AH24">
            <v>2.9166666666666661</v>
          </cell>
          <cell r="AI24">
            <v>10.499999999999998</v>
          </cell>
          <cell r="AK24">
            <v>0</v>
          </cell>
        </row>
        <row r="25">
          <cell r="B25" t="str">
            <v>Dis</v>
          </cell>
          <cell r="G25">
            <v>2.3333333333333331E-2</v>
          </cell>
          <cell r="O25">
            <v>0</v>
          </cell>
          <cell r="S25">
            <v>2.3333333333333331E-2</v>
          </cell>
          <cell r="Z25">
            <v>2.3333333333333331E-2</v>
          </cell>
          <cell r="AC25">
            <v>0</v>
          </cell>
          <cell r="AH25">
            <v>2.333333333333333</v>
          </cell>
          <cell r="AI25">
            <v>10.499999999999998</v>
          </cell>
          <cell r="AK25">
            <v>0</v>
          </cell>
        </row>
        <row r="26">
          <cell r="B26" t="str">
            <v>Dis</v>
          </cell>
          <cell r="G26">
            <v>2.3333333333333331E-2</v>
          </cell>
          <cell r="O26">
            <v>0</v>
          </cell>
          <cell r="S26">
            <v>2.3333333333333331E-2</v>
          </cell>
          <cell r="Z26">
            <v>2.3333333333333331E-2</v>
          </cell>
          <cell r="AC26">
            <v>0</v>
          </cell>
          <cell r="AH26">
            <v>2.333333333333333</v>
          </cell>
          <cell r="AI26">
            <v>10.499999999999998</v>
          </cell>
          <cell r="AK26">
            <v>0</v>
          </cell>
        </row>
        <row r="27">
          <cell r="B27" t="str">
            <v>Dis</v>
          </cell>
          <cell r="G27">
            <v>2.3333333333333331E-2</v>
          </cell>
          <cell r="O27">
            <v>0</v>
          </cell>
          <cell r="S27">
            <v>2.3333333333333331E-2</v>
          </cell>
          <cell r="Z27">
            <v>2.3333333333333331E-2</v>
          </cell>
          <cell r="AC27">
            <v>0</v>
          </cell>
          <cell r="AH27">
            <v>2.333333333333333</v>
          </cell>
          <cell r="AI27">
            <v>10.499999999999998</v>
          </cell>
          <cell r="AK27">
            <v>0</v>
          </cell>
        </row>
        <row r="28">
          <cell r="B28" t="str">
            <v>Dis</v>
          </cell>
          <cell r="G28">
            <v>5.8333333333333327E-3</v>
          </cell>
          <cell r="O28">
            <v>0</v>
          </cell>
          <cell r="S28">
            <v>5.8333333333333327E-3</v>
          </cell>
          <cell r="Z28">
            <v>5.8333333333333327E-3</v>
          </cell>
          <cell r="AC28">
            <v>0</v>
          </cell>
          <cell r="AH28">
            <v>0.58333333333333326</v>
          </cell>
          <cell r="AI28">
            <v>10.499999999999998</v>
          </cell>
          <cell r="AK28">
            <v>0</v>
          </cell>
        </row>
        <row r="29">
          <cell r="B29" t="str">
            <v>Lan</v>
          </cell>
          <cell r="G29">
            <v>2.4999999999999998E-2</v>
          </cell>
          <cell r="O29">
            <v>0</v>
          </cell>
          <cell r="S29">
            <v>2.4999999999999998E-2</v>
          </cell>
          <cell r="Z29">
            <v>2.4999999999999998E-2</v>
          </cell>
          <cell r="AC29">
            <v>0</v>
          </cell>
          <cell r="AH29">
            <v>2.5</v>
          </cell>
          <cell r="AI29">
            <v>7</v>
          </cell>
          <cell r="AK29">
            <v>0</v>
          </cell>
        </row>
        <row r="30">
          <cell r="B30" t="str">
            <v>Lan</v>
          </cell>
          <cell r="G30">
            <v>5.0000000000000001E-3</v>
          </cell>
          <cell r="O30">
            <v>0</v>
          </cell>
          <cell r="S30">
            <v>5.0000000000000001E-3</v>
          </cell>
          <cell r="Z30">
            <v>5.0000000000000001E-3</v>
          </cell>
          <cell r="AC30">
            <v>0</v>
          </cell>
          <cell r="AH30">
            <v>0.5</v>
          </cell>
          <cell r="AI30">
            <v>7</v>
          </cell>
          <cell r="AK30">
            <v>0</v>
          </cell>
        </row>
        <row r="31">
          <cell r="B31" t="str">
            <v>Lan</v>
          </cell>
          <cell r="G31">
            <v>2.4999999999999998E-2</v>
          </cell>
          <cell r="O31">
            <v>0</v>
          </cell>
          <cell r="S31">
            <v>2.4999999999999998E-2</v>
          </cell>
          <cell r="Z31">
            <v>2.4999999999999998E-2</v>
          </cell>
          <cell r="AC31">
            <v>0</v>
          </cell>
          <cell r="AH31">
            <v>2.5</v>
          </cell>
          <cell r="AI31">
            <v>7</v>
          </cell>
          <cell r="AK31">
            <v>0</v>
          </cell>
        </row>
        <row r="32">
          <cell r="B32" t="str">
            <v>Lan</v>
          </cell>
          <cell r="G32">
            <v>1.4999999999999999E-2</v>
          </cell>
          <cell r="O32">
            <v>0</v>
          </cell>
          <cell r="S32">
            <v>1.4999999999999999E-2</v>
          </cell>
          <cell r="Z32">
            <v>1.4999999999999999E-2</v>
          </cell>
          <cell r="AC32">
            <v>0</v>
          </cell>
          <cell r="AH32">
            <v>1.5</v>
          </cell>
          <cell r="AI32">
            <v>7</v>
          </cell>
          <cell r="AK32">
            <v>0</v>
          </cell>
        </row>
        <row r="33">
          <cell r="B33" t="str">
            <v>Was</v>
          </cell>
          <cell r="G33">
            <v>3.5000000000000003E-2</v>
          </cell>
          <cell r="O33">
            <v>0</v>
          </cell>
          <cell r="S33">
            <v>3.5000000000000003E-2</v>
          </cell>
          <cell r="Z33">
            <v>3.5000000000000003E-2</v>
          </cell>
          <cell r="AC33">
            <v>0</v>
          </cell>
          <cell r="AH33">
            <v>3.5000000000000004</v>
          </cell>
          <cell r="AI33">
            <v>7.0000000000000009</v>
          </cell>
          <cell r="AK33">
            <v>0</v>
          </cell>
        </row>
        <row r="34">
          <cell r="B34" t="str">
            <v>Was</v>
          </cell>
          <cell r="G34">
            <v>2.3333333333333338E-2</v>
          </cell>
          <cell r="O34">
            <v>0</v>
          </cell>
          <cell r="S34">
            <v>2.3333333333333338E-2</v>
          </cell>
          <cell r="Z34">
            <v>2.3333333333333338E-2</v>
          </cell>
          <cell r="AC34">
            <v>0</v>
          </cell>
          <cell r="AH34">
            <v>2.3333333333333339</v>
          </cell>
          <cell r="AI34">
            <v>7.0000000000000009</v>
          </cell>
          <cell r="AK34">
            <v>0</v>
          </cell>
        </row>
        <row r="35">
          <cell r="B35" t="str">
            <v>Was</v>
          </cell>
          <cell r="G35">
            <v>1.1666666666666669E-2</v>
          </cell>
          <cell r="O35">
            <v>0</v>
          </cell>
          <cell r="S35">
            <v>1.1666666666666669E-2</v>
          </cell>
          <cell r="Z35">
            <v>1.1666666666666669E-2</v>
          </cell>
          <cell r="AC35">
            <v>0</v>
          </cell>
          <cell r="AH35">
            <v>1.166666666666667</v>
          </cell>
          <cell r="AI35">
            <v>7.0000000000000009</v>
          </cell>
          <cell r="AK35">
            <v>0</v>
          </cell>
        </row>
        <row r="36">
          <cell r="B36" t="str">
            <v>Eco</v>
          </cell>
          <cell r="G36">
            <v>1.5000000000000001E-2</v>
          </cell>
          <cell r="O36">
            <v>0</v>
          </cell>
          <cell r="S36">
            <v>1.5000000000000001E-2</v>
          </cell>
          <cell r="Z36">
            <v>1.5000000000000001E-2</v>
          </cell>
          <cell r="AC36">
            <v>0</v>
          </cell>
          <cell r="AH36">
            <v>1.5000000000000002</v>
          </cell>
          <cell r="AI36">
            <v>10.5</v>
          </cell>
          <cell r="AK36">
            <v>0</v>
          </cell>
        </row>
        <row r="37">
          <cell r="B37" t="str">
            <v>Eco</v>
          </cell>
          <cell r="G37">
            <v>3.0000000000000002E-2</v>
          </cell>
          <cell r="O37">
            <v>0</v>
          </cell>
          <cell r="S37">
            <v>3.0000000000000002E-2</v>
          </cell>
          <cell r="Z37">
            <v>3.0000000000000002E-2</v>
          </cell>
          <cell r="AC37">
            <v>0</v>
          </cell>
          <cell r="AH37">
            <v>3</v>
          </cell>
          <cell r="AI37">
            <v>10.5</v>
          </cell>
          <cell r="AK37">
            <v>0</v>
          </cell>
        </row>
        <row r="38">
          <cell r="B38" t="str">
            <v>Eco</v>
          </cell>
          <cell r="G38">
            <v>3.0000000000000002E-2</v>
          </cell>
          <cell r="O38">
            <v>0</v>
          </cell>
          <cell r="S38">
            <v>3.0000000000000002E-2</v>
          </cell>
          <cell r="Z38">
            <v>3.0000000000000002E-2</v>
          </cell>
          <cell r="AC38">
            <v>0</v>
          </cell>
          <cell r="AH38">
            <v>3</v>
          </cell>
          <cell r="AI38">
            <v>10.5</v>
          </cell>
          <cell r="AK38">
            <v>0</v>
          </cell>
        </row>
        <row r="39">
          <cell r="B39" t="str">
            <v>Eco</v>
          </cell>
          <cell r="G39">
            <v>3.0000000000000002E-2</v>
          </cell>
          <cell r="O39">
            <v>0</v>
          </cell>
          <cell r="S39">
            <v>3.0000000000000002E-2</v>
          </cell>
          <cell r="Z39">
            <v>3.0000000000000002E-2</v>
          </cell>
          <cell r="AC39">
            <v>0</v>
          </cell>
          <cell r="AH39">
            <v>3</v>
          </cell>
          <cell r="AI39">
            <v>10.5</v>
          </cell>
          <cell r="AK39">
            <v>0</v>
          </cell>
        </row>
        <row r="40">
          <cell r="B40" t="str">
            <v>Hea</v>
          </cell>
          <cell r="G40">
            <v>1.4999999999999999E-2</v>
          </cell>
          <cell r="O40">
            <v>0</v>
          </cell>
          <cell r="S40">
            <v>1.4999999999999999E-2</v>
          </cell>
          <cell r="Z40">
            <v>1.4999999999999999E-2</v>
          </cell>
          <cell r="AC40">
            <v>0</v>
          </cell>
          <cell r="AH40">
            <v>1.5</v>
          </cell>
          <cell r="AI40">
            <v>5</v>
          </cell>
          <cell r="AK40">
            <v>0</v>
          </cell>
        </row>
        <row r="41">
          <cell r="B41" t="str">
            <v>Hea</v>
          </cell>
          <cell r="G41">
            <v>1.4999999999999999E-2</v>
          </cell>
          <cell r="O41">
            <v>0</v>
          </cell>
          <cell r="S41">
            <v>1.4999999999999999E-2</v>
          </cell>
          <cell r="Z41">
            <v>1.4999999999999999E-2</v>
          </cell>
          <cell r="AC41">
            <v>0</v>
          </cell>
          <cell r="AH41">
            <v>1.5</v>
          </cell>
          <cell r="AI41">
            <v>5</v>
          </cell>
          <cell r="AK41">
            <v>0</v>
          </cell>
        </row>
        <row r="42">
          <cell r="B42" t="str">
            <v>Hea</v>
          </cell>
          <cell r="G42">
            <v>2.0000000000000004E-2</v>
          </cell>
          <cell r="O42">
            <v>0</v>
          </cell>
          <cell r="S42">
            <v>2.0000000000000004E-2</v>
          </cell>
          <cell r="Z42">
            <v>2.0000000000000004E-2</v>
          </cell>
          <cell r="AC42">
            <v>0</v>
          </cell>
          <cell r="AH42">
            <v>2.0000000000000004</v>
          </cell>
          <cell r="AI42">
            <v>5</v>
          </cell>
          <cell r="AK42">
            <v>0</v>
          </cell>
        </row>
        <row r="43">
          <cell r="B43" t="str">
            <v>Her</v>
          </cell>
          <cell r="G43">
            <v>3.0555555555555558E-2</v>
          </cell>
          <cell r="O43">
            <v>0</v>
          </cell>
          <cell r="S43">
            <v>3.0555555555555558E-2</v>
          </cell>
          <cell r="Z43">
            <v>3.0555555555555558E-2</v>
          </cell>
          <cell r="AC43">
            <v>0</v>
          </cell>
          <cell r="AH43">
            <v>3.0555555555555558</v>
          </cell>
          <cell r="AI43">
            <v>5</v>
          </cell>
          <cell r="AK43">
            <v>0</v>
          </cell>
        </row>
        <row r="44">
          <cell r="B44" t="str">
            <v>Her</v>
          </cell>
          <cell r="G44">
            <v>1.9444444444444445E-2</v>
          </cell>
          <cell r="O44">
            <v>0</v>
          </cell>
          <cell r="S44">
            <v>1.9444444444444445E-2</v>
          </cell>
          <cell r="Z44">
            <v>1.9444444444444445E-2</v>
          </cell>
          <cell r="AC44">
            <v>0</v>
          </cell>
          <cell r="AH44">
            <v>1.9444444444444444</v>
          </cell>
          <cell r="AI44">
            <v>5</v>
          </cell>
          <cell r="AK44">
            <v>0</v>
          </cell>
        </row>
        <row r="45">
          <cell r="B45" t="str">
            <v>Sta</v>
          </cell>
          <cell r="G45">
            <v>1.4999999999999999E-2</v>
          </cell>
          <cell r="O45">
            <v>0</v>
          </cell>
          <cell r="S45">
            <v>1.4999999999999999E-2</v>
          </cell>
          <cell r="Z45">
            <v>1.4999999999999999E-2</v>
          </cell>
          <cell r="AC45">
            <v>0</v>
          </cell>
          <cell r="AH45">
            <v>1.5</v>
          </cell>
          <cell r="AI45">
            <v>5</v>
          </cell>
          <cell r="AK45">
            <v>0</v>
          </cell>
        </row>
        <row r="46">
          <cell r="B46" t="str">
            <v>Sta</v>
          </cell>
          <cell r="G46">
            <v>1.1000000000000001E-2</v>
          </cell>
          <cell r="O46">
            <v>0</v>
          </cell>
          <cell r="S46">
            <v>1.1000000000000001E-2</v>
          </cell>
          <cell r="Z46">
            <v>1.1000000000000001E-2</v>
          </cell>
          <cell r="AC46">
            <v>0</v>
          </cell>
          <cell r="AH46">
            <v>1.1000000000000001</v>
          </cell>
          <cell r="AI46">
            <v>5</v>
          </cell>
          <cell r="AK46">
            <v>0</v>
          </cell>
        </row>
        <row r="47">
          <cell r="B47" t="str">
            <v>Sta</v>
          </cell>
          <cell r="G47">
            <v>1.1500000000000002E-2</v>
          </cell>
          <cell r="O47">
            <v>0</v>
          </cell>
          <cell r="S47">
            <v>1.1500000000000002E-2</v>
          </cell>
          <cell r="Z47">
            <v>1.1500000000000002E-2</v>
          </cell>
          <cell r="AC47">
            <v>0</v>
          </cell>
          <cell r="AH47">
            <v>1.1500000000000004</v>
          </cell>
          <cell r="AI47">
            <v>5</v>
          </cell>
          <cell r="AK47">
            <v>0</v>
          </cell>
        </row>
        <row r="48">
          <cell r="B48" t="str">
            <v>Sta</v>
          </cell>
          <cell r="G48">
            <v>1.2500000000000001E-2</v>
          </cell>
          <cell r="O48">
            <v>0</v>
          </cell>
          <cell r="S48">
            <v>1.2500000000000001E-2</v>
          </cell>
          <cell r="Z48">
            <v>1.2500000000000001E-2</v>
          </cell>
          <cell r="AC48">
            <v>0</v>
          </cell>
          <cell r="AH48">
            <v>1.25</v>
          </cell>
          <cell r="AI48">
            <v>5</v>
          </cell>
          <cell r="AK48">
            <v>0</v>
          </cell>
        </row>
        <row r="49">
          <cell r="B49" t="str">
            <v>Urb</v>
          </cell>
          <cell r="G49">
            <v>1.0000000000000002E-2</v>
          </cell>
          <cell r="O49">
            <v>0</v>
          </cell>
          <cell r="S49">
            <v>1.0000000000000002E-2</v>
          </cell>
          <cell r="Z49">
            <v>1.0000000000000002E-2</v>
          </cell>
          <cell r="AC49">
            <v>0</v>
          </cell>
          <cell r="AH49">
            <v>1.0000000000000002</v>
          </cell>
          <cell r="AI49">
            <v>5</v>
          </cell>
          <cell r="AK49">
            <v>0</v>
          </cell>
        </row>
        <row r="50">
          <cell r="B50" t="str">
            <v>Urb</v>
          </cell>
          <cell r="G50">
            <v>1.0000000000000002E-2</v>
          </cell>
          <cell r="O50">
            <v>0</v>
          </cell>
          <cell r="S50">
            <v>1.0000000000000002E-2</v>
          </cell>
          <cell r="Z50">
            <v>1.0000000000000002E-2</v>
          </cell>
          <cell r="AC50">
            <v>0</v>
          </cell>
          <cell r="AH50">
            <v>1</v>
          </cell>
          <cell r="AI50">
            <v>5</v>
          </cell>
          <cell r="AK50">
            <v>0</v>
          </cell>
        </row>
        <row r="51">
          <cell r="B51" t="str">
            <v>Urb</v>
          </cell>
          <cell r="G51">
            <v>2.0000000000000004E-2</v>
          </cell>
          <cell r="O51">
            <v>0</v>
          </cell>
          <cell r="S51">
            <v>2.0000000000000004E-2</v>
          </cell>
          <cell r="Z51">
            <v>2.0000000000000004E-2</v>
          </cell>
          <cell r="AC51">
            <v>0</v>
          </cell>
          <cell r="AH51">
            <v>2</v>
          </cell>
          <cell r="AI51">
            <v>5</v>
          </cell>
          <cell r="AK51">
            <v>0</v>
          </cell>
        </row>
        <row r="52">
          <cell r="B52" t="str">
            <v>Urb</v>
          </cell>
          <cell r="G52">
            <v>1.0000000000000002E-2</v>
          </cell>
          <cell r="O52">
            <v>0</v>
          </cell>
          <cell r="S52">
            <v>1.0000000000000002E-2</v>
          </cell>
          <cell r="Z52">
            <v>1.0000000000000002E-2</v>
          </cell>
          <cell r="AC52">
            <v>0</v>
          </cell>
          <cell r="AH52">
            <v>1</v>
          </cell>
          <cell r="AI52">
            <v>5</v>
          </cell>
          <cell r="AK52">
            <v>0</v>
          </cell>
        </row>
        <row r="53">
          <cell r="B53" t="str">
            <v>Inn</v>
          </cell>
          <cell r="G53">
            <v>0.05</v>
          </cell>
          <cell r="O53">
            <v>0</v>
          </cell>
          <cell r="S53">
            <v>0.05</v>
          </cell>
          <cell r="Z53">
            <v>0.05</v>
          </cell>
          <cell r="AC53">
            <v>0</v>
          </cell>
          <cell r="AH53">
            <v>5</v>
          </cell>
          <cell r="AI53">
            <v>5</v>
          </cell>
          <cell r="AK53">
            <v>0</v>
          </cell>
        </row>
      </sheetData>
      <sheetData sheetId="25"/>
      <sheetData sheetId="26">
        <row r="1">
          <cell r="A1" t="str">
            <v>Credit Name</v>
          </cell>
          <cell r="B1" t="str">
            <v>CatAbbrev1</v>
          </cell>
          <cell r="C1" t="str">
            <v>No. Credits</v>
          </cell>
          <cell r="D1" t="str">
            <v>CatWeight</v>
          </cell>
          <cell r="E1" t="str">
            <v>Score Possible</v>
          </cell>
          <cell r="F1" t="str">
            <v>Achieved</v>
          </cell>
          <cell r="G1" t="str">
            <v>Not Achieved</v>
          </cell>
          <cell r="H1" t="str">
            <v>% Achieved</v>
          </cell>
        </row>
        <row r="2">
          <cell r="A2" t="str">
            <v>Management Systems</v>
          </cell>
          <cell r="B2" t="str">
            <v>Man</v>
          </cell>
          <cell r="C2">
            <v>8</v>
          </cell>
          <cell r="D2">
            <v>0.105</v>
          </cell>
          <cell r="E2">
            <v>10.499999999999998</v>
          </cell>
          <cell r="F2">
            <v>0</v>
          </cell>
          <cell r="G2">
            <v>10.499999999999998</v>
          </cell>
          <cell r="H2">
            <v>0</v>
          </cell>
        </row>
        <row r="3">
          <cell r="A3" t="str">
            <v>Procurement and Purchasing</v>
          </cell>
          <cell r="B3" t="str">
            <v>Pro</v>
          </cell>
          <cell r="C3">
            <v>4</v>
          </cell>
          <cell r="D3">
            <v>0.05</v>
          </cell>
          <cell r="E3">
            <v>5</v>
          </cell>
          <cell r="F3">
            <v>0</v>
          </cell>
          <cell r="G3">
            <v>5</v>
          </cell>
          <cell r="H3">
            <v>0</v>
          </cell>
        </row>
        <row r="4">
          <cell r="A4" t="str">
            <v>Climate Change Adaptation</v>
          </cell>
          <cell r="B4" t="str">
            <v>Cli</v>
          </cell>
          <cell r="C4">
            <v>2</v>
          </cell>
          <cell r="D4">
            <v>0.05</v>
          </cell>
          <cell r="E4">
            <v>5</v>
          </cell>
          <cell r="F4">
            <v>0</v>
          </cell>
          <cell r="G4">
            <v>5</v>
          </cell>
          <cell r="H4">
            <v>0</v>
          </cell>
        </row>
        <row r="5">
          <cell r="A5" t="str">
            <v>Energy and Carbon</v>
          </cell>
          <cell r="B5" t="str">
            <v>Ene</v>
          </cell>
          <cell r="C5">
            <v>3</v>
          </cell>
          <cell r="D5">
            <v>0.105</v>
          </cell>
          <cell r="E5">
            <v>10.5</v>
          </cell>
          <cell r="F5">
            <v>0</v>
          </cell>
          <cell r="G5">
            <v>10.5</v>
          </cell>
          <cell r="H5">
            <v>0</v>
          </cell>
        </row>
        <row r="6">
          <cell r="A6" t="str">
            <v>Water</v>
          </cell>
          <cell r="B6" t="str">
            <v>Wat</v>
          </cell>
          <cell r="C6">
            <v>3</v>
          </cell>
          <cell r="D6">
            <v>7.0000000000000007E-2</v>
          </cell>
          <cell r="E6">
            <v>7.0000000000000027</v>
          </cell>
          <cell r="F6">
            <v>0</v>
          </cell>
          <cell r="G6">
            <v>7.0000000000000027</v>
          </cell>
          <cell r="H6">
            <v>0</v>
          </cell>
        </row>
        <row r="7">
          <cell r="A7" t="str">
            <v>Materials</v>
          </cell>
          <cell r="B7" t="str">
            <v>Mat</v>
          </cell>
          <cell r="C7">
            <v>2</v>
          </cell>
          <cell r="D7">
            <v>7.0000000000000007E-2</v>
          </cell>
          <cell r="E7">
            <v>7.0000000000000018</v>
          </cell>
          <cell r="F7">
            <v>0</v>
          </cell>
          <cell r="G7">
            <v>7.0000000000000018</v>
          </cell>
          <cell r="H7">
            <v>0</v>
          </cell>
        </row>
        <row r="8">
          <cell r="A8" t="str">
            <v>Discharges to Air, Land and Water</v>
          </cell>
          <cell r="B8" t="str">
            <v>Dis</v>
          </cell>
          <cell r="C8">
            <v>5</v>
          </cell>
          <cell r="D8">
            <v>0.105</v>
          </cell>
          <cell r="E8">
            <v>10.499999999999998</v>
          </cell>
          <cell r="F8">
            <v>0</v>
          </cell>
          <cell r="G8">
            <v>10.499999999999998</v>
          </cell>
          <cell r="H8">
            <v>0</v>
          </cell>
        </row>
        <row r="9">
          <cell r="A9" t="str">
            <v>Land</v>
          </cell>
          <cell r="B9" t="str">
            <v>Lan</v>
          </cell>
          <cell r="C9">
            <v>4</v>
          </cell>
          <cell r="D9">
            <v>7.0000000000000007E-2</v>
          </cell>
          <cell r="E9">
            <v>7</v>
          </cell>
          <cell r="F9">
            <v>0</v>
          </cell>
          <cell r="G9">
            <v>7</v>
          </cell>
          <cell r="H9">
            <v>0</v>
          </cell>
        </row>
        <row r="10">
          <cell r="A10" t="str">
            <v>Waste</v>
          </cell>
          <cell r="B10" t="str">
            <v>Was</v>
          </cell>
          <cell r="C10">
            <v>3</v>
          </cell>
          <cell r="D10">
            <v>7.0000000000000007E-2</v>
          </cell>
          <cell r="E10">
            <v>7.0000000000000009</v>
          </cell>
          <cell r="F10">
            <v>0</v>
          </cell>
          <cell r="G10">
            <v>7.0000000000000009</v>
          </cell>
          <cell r="H10">
            <v>0</v>
          </cell>
        </row>
        <row r="11">
          <cell r="A11" t="str">
            <v>Ecology</v>
          </cell>
          <cell r="B11" t="str">
            <v>Eco</v>
          </cell>
          <cell r="C11">
            <v>4</v>
          </cell>
          <cell r="D11">
            <v>0.105</v>
          </cell>
          <cell r="E11">
            <v>10.5</v>
          </cell>
          <cell r="F11">
            <v>0</v>
          </cell>
          <cell r="G11">
            <v>10.5</v>
          </cell>
          <cell r="H11">
            <v>0</v>
          </cell>
        </row>
        <row r="12">
          <cell r="A12" t="str">
            <v>Community Health, Well-being and Safety</v>
          </cell>
          <cell r="B12" t="str">
            <v>Hea</v>
          </cell>
          <cell r="C12">
            <v>3</v>
          </cell>
          <cell r="D12">
            <v>0.05</v>
          </cell>
          <cell r="E12">
            <v>5</v>
          </cell>
          <cell r="F12">
            <v>0</v>
          </cell>
          <cell r="G12">
            <v>5</v>
          </cell>
          <cell r="H12">
            <v>0</v>
          </cell>
        </row>
        <row r="13">
          <cell r="A13" t="str">
            <v>Heritage</v>
          </cell>
          <cell r="B13" t="str">
            <v>Her</v>
          </cell>
          <cell r="C13">
            <v>2</v>
          </cell>
          <cell r="D13">
            <v>0.05</v>
          </cell>
          <cell r="E13">
            <v>5</v>
          </cell>
          <cell r="F13">
            <v>0</v>
          </cell>
          <cell r="G13">
            <v>5</v>
          </cell>
          <cell r="H13">
            <v>0</v>
          </cell>
        </row>
        <row r="14">
          <cell r="A14" t="str">
            <v>Stakeholder Participation</v>
          </cell>
          <cell r="B14" t="str">
            <v>Sta</v>
          </cell>
          <cell r="C14">
            <v>4</v>
          </cell>
          <cell r="D14">
            <v>0.05</v>
          </cell>
          <cell r="E14">
            <v>5</v>
          </cell>
          <cell r="F14">
            <v>0</v>
          </cell>
          <cell r="G14">
            <v>5</v>
          </cell>
          <cell r="H14">
            <v>0</v>
          </cell>
        </row>
        <row r="15">
          <cell r="A15" t="str">
            <v>Urban and Landscape Design</v>
          </cell>
          <cell r="B15" t="str">
            <v>Urb</v>
          </cell>
          <cell r="C15">
            <v>4</v>
          </cell>
          <cell r="D15">
            <v>0.05</v>
          </cell>
          <cell r="E15">
            <v>5</v>
          </cell>
          <cell r="F15">
            <v>0</v>
          </cell>
          <cell r="G15">
            <v>5</v>
          </cell>
          <cell r="H15">
            <v>0</v>
          </cell>
        </row>
        <row r="16">
          <cell r="A16" t="str">
            <v>Innovation</v>
          </cell>
          <cell r="B16" t="str">
            <v>Inn</v>
          </cell>
          <cell r="C16">
            <v>1</v>
          </cell>
          <cell r="D16">
            <v>0.05</v>
          </cell>
          <cell r="E16">
            <v>5</v>
          </cell>
          <cell r="F16">
            <v>0</v>
          </cell>
          <cell r="G16">
            <v>5</v>
          </cell>
          <cell r="H16">
            <v>0</v>
          </cell>
        </row>
      </sheetData>
      <sheetData sheetId="27"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clined chute drop"/>
      <sheetName val="Horizontal bed drop"/>
      <sheetName val="Jet Trajectory"/>
      <sheetName val="Jet impact pressure"/>
      <sheetName val="conveyor 3"/>
      <sheetName val="adjust for script"/>
    </sheetNames>
    <sheetDataSet>
      <sheetData sheetId="0"/>
      <sheetData sheetId="1"/>
      <sheetData sheetId="2"/>
      <sheetData sheetId="3"/>
      <sheetData sheetId="4"/>
      <sheetData sheetId="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
      <sheetName val="Input"/>
      <sheetName val="Tenants"/>
      <sheetName val="Controls"/>
      <sheetName val="CashFlow"/>
      <sheetName val="Summary"/>
      <sheetName val="Calc"/>
      <sheetName val="Option1"/>
      <sheetName val="Option2"/>
      <sheetName val="Option3"/>
      <sheetName val="Option4"/>
      <sheetName val="Option5"/>
      <sheetName val="Option6"/>
      <sheetName val="Option7"/>
      <sheetName val="Option8"/>
      <sheetName val="Option9"/>
      <sheetName val="Chart"/>
      <sheetName val="Consolidate"/>
      <sheetName val="Sensitivity"/>
      <sheetName val="Probability"/>
      <sheetName val="Title"/>
      <sheetName val="S-Curve"/>
      <sheetName val="Stamp-Duty"/>
      <sheetName val="Land Tax"/>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
      <sheetName val="Input"/>
      <sheetName val="Tenants"/>
      <sheetName val="Controls"/>
      <sheetName val="CashFlow"/>
      <sheetName val="Summary"/>
      <sheetName val="Calc"/>
      <sheetName val="Option1"/>
      <sheetName val="Option2"/>
      <sheetName val="Option3"/>
      <sheetName val="Option4"/>
      <sheetName val="Option5"/>
      <sheetName val="Option6"/>
      <sheetName val="Option7"/>
      <sheetName val="Option8"/>
      <sheetName val="Option9"/>
      <sheetName val="Chart"/>
      <sheetName val="Consolidate"/>
      <sheetName val="Sensitivity"/>
      <sheetName val="Probability"/>
      <sheetName val="Title"/>
      <sheetName val="S-Curve"/>
      <sheetName val="Stamp-Duty"/>
      <sheetName val="Land Tax"/>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References"/>
      <sheetName val="IFD"/>
      <sheetName val="Hydrology"/>
      <sheetName val="Equal area slope"/>
      <sheetName val="Channel design"/>
      <sheetName val="C factors"/>
      <sheetName val="Open Drains Reporting"/>
      <sheetName val="Schedule Drg"/>
      <sheetName val="pull down"/>
      <sheetName val="Viaduct_SWMM"/>
      <sheetName val="E01CH03"/>
      <sheetName val="E03CH03B"/>
      <sheetName val="E09CH05a"/>
      <sheetName val="E13CH10"/>
      <sheetName val="E13CH12"/>
      <sheetName val="E20CH06"/>
      <sheetName val="E21CH04b"/>
      <sheetName val="E21CH05"/>
      <sheetName val="E23CH01"/>
      <sheetName val="E23CH02"/>
      <sheetName val="E23CH02_conc"/>
      <sheetName val="E23CH03"/>
      <sheetName val="E23CH03_conc"/>
      <sheetName val="E23CH04_U"/>
      <sheetName val="E23CH04_U_conc"/>
      <sheetName val="E23CH04_L"/>
      <sheetName val="E23CH04_L_conc"/>
      <sheetName val="E23CH05"/>
      <sheetName val="E23CH05_conc"/>
      <sheetName val="E23CH05A_conc"/>
      <sheetName val="E23CH05B_conc"/>
      <sheetName val="E23CH06_conc"/>
      <sheetName val="E23CH06_rock"/>
      <sheetName val="E23CH07_conc"/>
      <sheetName val="E23CH07_rock"/>
      <sheetName val="E23CH08_U_conc"/>
      <sheetName val="E23CH08_U_rock"/>
      <sheetName val="E23CH08_L_conc"/>
      <sheetName val="E23CH08_L_rock"/>
      <sheetName val="E23CH09"/>
      <sheetName val="E23CH10"/>
      <sheetName val="E23CH11_conc"/>
      <sheetName val="E23CH11_rock"/>
      <sheetName val="MDOE122B_rock"/>
      <sheetName val="TSRC-ERDDL01-CAL-00001_Review"/>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
      <sheetName val="Input"/>
      <sheetName val="Tenants"/>
      <sheetName val="Controls"/>
      <sheetName val="CashFlow"/>
      <sheetName val="Summary"/>
      <sheetName val="Calc"/>
      <sheetName val="Option1"/>
      <sheetName val="Option2"/>
      <sheetName val="Option3"/>
      <sheetName val="Option4"/>
      <sheetName val="Option5"/>
      <sheetName val="Option6"/>
      <sheetName val="Option7"/>
      <sheetName val="Option8"/>
      <sheetName val="Option9"/>
      <sheetName val="Chart"/>
      <sheetName val="Consolidate"/>
      <sheetName val="Sensitivity"/>
      <sheetName val="Probability"/>
      <sheetName val="Title"/>
      <sheetName val="S-Curve"/>
      <sheetName val="Stamp-Duty"/>
      <sheetName val="Land Tax"/>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ser's Guide"/>
      <sheetName val="Analysis Inputs"/>
      <sheetName val="Summary Data"/>
      <sheetName val="Summary Data_EconFactors"/>
      <sheetName val="Summary Data NRG"/>
      <sheetName val="Summary Report (MTCO2E)"/>
      <sheetName val="Analysis Results (MTCO2E)"/>
      <sheetName val="Summary Report (energy)"/>
      <sheetName val="Analysis Results (energy)"/>
      <sheetName val="Summary Report (MTCE)"/>
      <sheetName val="Analysis Results (MTCE)"/>
      <sheetName val="Summary Report (Labor Hours)"/>
      <sheetName val="Analysis Results (Labor Hours)"/>
      <sheetName val="Summary Report (Wages)"/>
      <sheetName val="Analysis Results (Wages)"/>
      <sheetName val="Summary Report (Taxes)"/>
      <sheetName val="Analysis Results (Taxes)"/>
      <sheetName val="Avoided Utility"/>
      <sheetName val="Landfill Gas Collection"/>
      <sheetName val="Landfilling EFs"/>
      <sheetName val="Equivalencies"/>
      <sheetName val="Revision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339A9AA-E3FA-4A40-86F6-1F27CC766D9F}" name="ISCA" displayName="ISCA" ref="B13:T109" totalsRowShown="0" headerRowDxfId="19" dataCellStyle="Normal 2">
  <autoFilter ref="B13:T109" xr:uid="{1339A9AA-E3FA-4A40-86F6-1F27CC766D9F}">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autoFilter>
  <tableColumns count="19">
    <tableColumn id="1" xr3:uid="{36F6CF05-6261-4C05-ACDA-FB1F71B736DE}" name="Month, year" dataDxfId="18" dataCellStyle="Normal 2">
      <calculatedColumnFormula>EOMONTH(#REF!,1)</calculatedColumnFormula>
    </tableColumn>
    <tableColumn id="2" xr3:uid="{3AB86919-0CDD-4D8B-B70B-3B4037D4C8B5}" name="Destination" dataDxfId="17" dataCellStyle="Normal 2"/>
    <tableColumn id="3" xr3:uid="{8B2566E6-BCB9-431F-8EDB-0B22C2905CCB}" name="Excess Earthworks / Embankment / Fill" dataDxfId="16" dataCellStyle="Normal 2"/>
    <tableColumn id="5" xr3:uid="{29DBC847-FEC1-4AAF-B5E0-880EA5137A2D}" name="Acid Sulphate Soil" dataDxfId="15" dataCellStyle="Normal 2"/>
    <tableColumn id="6" xr3:uid="{4CD14FD0-AD90-4731-81B8-9D33FCB9CB8B}" name="Other Contaminated Earthworks" dataDxfId="14" dataCellStyle="Normal 2"/>
    <tableColumn id="7" xr3:uid="{F9A0F734-B8D3-461D-897E-B2105CFBFF92}" name="Regulated Waste Cat 1" dataDxfId="13" dataCellStyle="Normal 2"/>
    <tableColumn id="8" xr3:uid="{F1CE0BE1-B75C-4063-B712-B9DCDDC038A6}" name="Regulated Waste Cat 2" dataDxfId="12" dataCellStyle="Normal 2"/>
    <tableColumn id="10" xr3:uid="{0CC2BE8E-BC9D-4305-8757-2EEDBF160847}" name="Asphalt &amp; Profiles (RAP)" dataDxfId="11" dataCellStyle="Normal 2"/>
    <tableColumn id="11" xr3:uid="{78397610-D2BD-4F7E-B2F0-C6C9E6746573}" name="Other Recovered Pavement Materials" dataDxfId="10" dataCellStyle="Normal 2"/>
    <tableColumn id="12" xr3:uid="{AD7E839B-68FB-4528-AECB-3B6E8CE93724}" name="Concrete" dataDxfId="9" dataCellStyle="Normal 2"/>
    <tableColumn id="13" xr3:uid="{F2B223AB-3527-479A-B94F-7F297527042F}" name="Metal" dataDxfId="8" dataCellStyle="Normal 2"/>
    <tableColumn id="4" xr3:uid="{690CA181-2619-4E95-97DC-943D1419BD9D}" name="Vegetation" dataDxfId="7" dataCellStyle="Normal 2"/>
    <tableColumn id="14" xr3:uid="{45ECD209-F1F1-4A21-AF84-4A743E00F94A}" name="Other Construction Waste (Timber, glass, plastic, bricks)" dataDxfId="6" dataCellStyle="Normal 2"/>
    <tableColumn id="15" xr3:uid="{0BE28312-5463-4253-9F7F-37D80BFE3B7B}" name="Tyres &amp; Rubber" dataDxfId="5" dataCellStyle="Normal 2"/>
    <tableColumn id="16" xr3:uid="{49F07A84-0CC1-4DB6-B1AF-2065A686E43D}" name="General Refuse" dataDxfId="4" dataCellStyle="Normal 2"/>
    <tableColumn id="17" xr3:uid="{E4C5519E-1E2F-400D-AD0B-BDC22E3DD704}" name="Illegally Dumped Refuse" dataDxfId="3" dataCellStyle="Normal 2"/>
    <tableColumn id="18" xr3:uid="{FC6A55DC-A822-40AB-9B4E-FAE8297F4295}" name="Office - General &amp; Foodwaste" dataDxfId="2" dataCellStyle="Normal 2"/>
    <tableColumn id="19" xr3:uid="{DE0AADA3-731C-47D0-8888-D39B1126C78C}" name="Office - Recyclables" dataDxfId="1" dataCellStyle="Normal 2"/>
    <tableColumn id="20" xr3:uid="{B13E52BF-B557-4962-A028-05396803070B}" name="Office - Paper" dataDxfId="0" dataCellStyle="Normal 2"/>
  </tableColumns>
  <tableStyleInfo name="Blank" showFirstColumn="0" showLastColumn="0" showRowStripes="1" showColumnStripes="0"/>
</table>
</file>

<file path=xl/theme/theme1.xml><?xml version="1.0" encoding="utf-8"?>
<a:theme xmlns:a="http://schemas.openxmlformats.org/drawingml/2006/main" name="Office Theme">
  <a:themeElements>
    <a:clrScheme name="WSP Corporate">
      <a:dk1>
        <a:sysClr val="windowText" lastClr="000000"/>
      </a:dk1>
      <a:lt1>
        <a:srgbClr val="FFFFFF"/>
      </a:lt1>
      <a:dk2>
        <a:srgbClr val="F9423A"/>
      </a:dk2>
      <a:lt2>
        <a:srgbClr val="FFFFFF"/>
      </a:lt2>
      <a:accent1>
        <a:srgbClr val="F9423A"/>
      </a:accent1>
      <a:accent2>
        <a:srgbClr val="D8E6F0"/>
      </a:accent2>
      <a:accent3>
        <a:srgbClr val="1E252B"/>
      </a:accent3>
      <a:accent4>
        <a:srgbClr val="333E48"/>
      </a:accent4>
      <a:accent5>
        <a:srgbClr val="D9D9D6"/>
      </a:accent5>
      <a:accent6>
        <a:srgbClr val="EFECEA"/>
      </a:accent6>
      <a:hlink>
        <a:srgbClr val="0046AD"/>
      </a:hlink>
      <a:folHlink>
        <a:srgbClr val="0098DB"/>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www.business.qld.gov.au/running-business/environment/waste-management/regulated-waste/classification" TargetMode="External"/><Relationship Id="rId1" Type="http://schemas.openxmlformats.org/officeDocument/2006/relationships/hyperlink" Target="https://environment.des.qld.gov.au/__data/assets/pdf_file/0026/89432/era-is-regulated-waste-categories.pdf" TargetMode="External"/><Relationship Id="rId4"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7AB800"/>
  </sheetPr>
  <dimension ref="B1:I60"/>
  <sheetViews>
    <sheetView showGridLines="0" tabSelected="1" zoomScale="85" zoomScaleNormal="85" workbookViewId="0">
      <selection activeCell="M13" sqref="M13"/>
    </sheetView>
  </sheetViews>
  <sheetFormatPr defaultRowHeight="15" x14ac:dyDescent="0.25"/>
  <cols>
    <col min="1" max="1" width="6.85546875" customWidth="1"/>
    <col min="2" max="2" width="46.85546875" customWidth="1"/>
    <col min="3" max="3" width="54.5703125" customWidth="1"/>
    <col min="4" max="5" width="14.28515625" customWidth="1"/>
    <col min="6" max="6" width="15.28515625" customWidth="1"/>
    <col min="7" max="7" width="14.28515625" customWidth="1"/>
    <col min="8" max="8" width="7.42578125" style="13" customWidth="1"/>
    <col min="9" max="9" width="8.5703125" customWidth="1"/>
    <col min="12" max="12" width="51.5703125" bestFit="1" customWidth="1"/>
    <col min="13" max="13" width="58.7109375" bestFit="1" customWidth="1"/>
    <col min="14" max="14" width="17.28515625" customWidth="1"/>
    <col min="15" max="18" width="14.85546875" customWidth="1"/>
  </cols>
  <sheetData>
    <row r="1" spans="2:8" ht="15" customHeight="1" x14ac:dyDescent="0.25">
      <c r="B1" s="188" t="s">
        <v>362</v>
      </c>
      <c r="C1" s="188"/>
    </row>
    <row r="2" spans="2:8" ht="47.25" customHeight="1" x14ac:dyDescent="0.25">
      <c r="B2" s="188"/>
      <c r="C2" s="188"/>
      <c r="D2" s="33"/>
    </row>
    <row r="3" spans="2:8" ht="15" customHeight="1" x14ac:dyDescent="0.25">
      <c r="B3" s="36"/>
      <c r="C3" s="37" t="s">
        <v>0</v>
      </c>
      <c r="D3" s="33"/>
      <c r="G3" s="5"/>
    </row>
    <row r="4" spans="2:8" ht="15" customHeight="1" x14ac:dyDescent="0.25">
      <c r="B4" s="72" t="s">
        <v>1</v>
      </c>
      <c r="C4" s="157"/>
      <c r="D4" s="75" t="s">
        <v>2</v>
      </c>
      <c r="E4" s="15"/>
      <c r="F4" s="55"/>
      <c r="G4" s="15"/>
      <c r="H4" s="14"/>
    </row>
    <row r="5" spans="2:8" ht="15" customHeight="1" x14ac:dyDescent="0.25">
      <c r="B5" s="146" t="s">
        <v>3</v>
      </c>
      <c r="C5" s="157"/>
      <c r="D5" s="34"/>
      <c r="F5" s="55"/>
      <c r="G5" s="12"/>
      <c r="H5" s="14"/>
    </row>
    <row r="6" spans="2:8" ht="15" customHeight="1" x14ac:dyDescent="0.25">
      <c r="B6" s="146" t="s">
        <v>4</v>
      </c>
      <c r="C6" s="157"/>
      <c r="D6" s="34"/>
      <c r="F6" s="55"/>
      <c r="G6" s="12"/>
    </row>
    <row r="7" spans="2:8" ht="15" customHeight="1" x14ac:dyDescent="0.25">
      <c r="B7" s="146" t="s">
        <v>5</v>
      </c>
      <c r="C7" s="158"/>
      <c r="D7" s="33"/>
      <c r="F7" s="55"/>
    </row>
    <row r="8" spans="2:8" ht="15" customHeight="1" thickBot="1" x14ac:dyDescent="0.3">
      <c r="B8" s="146" t="s">
        <v>6</v>
      </c>
      <c r="C8" s="157"/>
      <c r="D8" s="33"/>
      <c r="E8" s="57" t="s">
        <v>7</v>
      </c>
      <c r="F8" s="55"/>
    </row>
    <row r="9" spans="2:8" ht="15" customHeight="1" x14ac:dyDescent="0.25">
      <c r="B9" s="146" t="s">
        <v>8</v>
      </c>
      <c r="C9" s="157"/>
      <c r="D9" s="33"/>
      <c r="E9" s="194" t="str">
        <f>IFERROR(SUM(E24:F40)/SUM(D24:D40),"")</f>
        <v/>
      </c>
      <c r="F9" s="195"/>
    </row>
    <row r="10" spans="2:8" ht="15" customHeight="1" x14ac:dyDescent="0.25">
      <c r="B10" s="146" t="s">
        <v>9</v>
      </c>
      <c r="C10" s="157"/>
      <c r="D10" s="33"/>
      <c r="E10" s="196"/>
      <c r="F10" s="197"/>
      <c r="G10" s="8"/>
    </row>
    <row r="11" spans="2:8" x14ac:dyDescent="0.25">
      <c r="B11" s="146" t="s">
        <v>10</v>
      </c>
      <c r="C11" s="157"/>
      <c r="D11" s="33"/>
      <c r="E11" s="196"/>
      <c r="F11" s="197"/>
      <c r="G11" s="8"/>
    </row>
    <row r="12" spans="2:8" x14ac:dyDescent="0.25">
      <c r="B12" s="146" t="s">
        <v>11</v>
      </c>
      <c r="C12" s="157"/>
      <c r="D12" s="33"/>
      <c r="E12" s="196"/>
      <c r="F12" s="197"/>
      <c r="G12" s="9"/>
    </row>
    <row r="13" spans="2:8" x14ac:dyDescent="0.25">
      <c r="B13" s="146" t="s">
        <v>12</v>
      </c>
      <c r="C13" s="157"/>
      <c r="D13" s="33"/>
      <c r="E13" s="196"/>
      <c r="F13" s="197"/>
      <c r="G13" s="9"/>
    </row>
    <row r="14" spans="2:8" ht="15.75" thickBot="1" x14ac:dyDescent="0.3">
      <c r="B14" s="146" t="s">
        <v>13</v>
      </c>
      <c r="C14" s="159"/>
      <c r="D14" s="33"/>
      <c r="E14" s="198"/>
      <c r="F14" s="199"/>
      <c r="G14" s="9"/>
    </row>
    <row r="15" spans="2:8" ht="29.25" x14ac:dyDescent="0.25">
      <c r="B15" s="152" t="s">
        <v>14</v>
      </c>
      <c r="C15" s="159"/>
      <c r="D15" s="33"/>
      <c r="F15" s="55"/>
      <c r="G15" s="9"/>
    </row>
    <row r="16" spans="2:8" x14ac:dyDescent="0.25">
      <c r="B16" s="146" t="s">
        <v>15</v>
      </c>
      <c r="C16" s="159"/>
      <c r="D16" s="33"/>
      <c r="F16" s="55"/>
      <c r="G16" s="9"/>
    </row>
    <row r="17" spans="2:9" ht="15.75" customHeight="1" x14ac:dyDescent="0.25">
      <c r="B17" s="146" t="s">
        <v>16</v>
      </c>
      <c r="C17" s="159"/>
      <c r="D17" s="33"/>
      <c r="F17" s="55"/>
      <c r="G17" s="9"/>
    </row>
    <row r="18" spans="2:9" x14ac:dyDescent="0.25">
      <c r="B18" s="146" t="s">
        <v>17</v>
      </c>
      <c r="C18" s="159"/>
      <c r="D18" s="33"/>
      <c r="F18" s="55"/>
      <c r="G18" s="9"/>
    </row>
    <row r="19" spans="2:9" x14ac:dyDescent="0.25">
      <c r="B19" s="33"/>
      <c r="C19" s="58"/>
      <c r="D19" s="33"/>
      <c r="G19" s="9"/>
    </row>
    <row r="20" spans="2:9" x14ac:dyDescent="0.25">
      <c r="B20" s="33"/>
      <c r="C20" s="71" t="s">
        <v>18</v>
      </c>
      <c r="D20" s="33"/>
      <c r="E20" s="78"/>
      <c r="F20" t="s">
        <v>19</v>
      </c>
      <c r="G20" s="9"/>
    </row>
    <row r="21" spans="2:9" x14ac:dyDescent="0.25">
      <c r="C21" s="6"/>
      <c r="G21" s="9"/>
    </row>
    <row r="22" spans="2:9" x14ac:dyDescent="0.25">
      <c r="B22" s="59" t="s">
        <v>20</v>
      </c>
      <c r="C22" s="160" t="str">
        <f>IF(AND(SUM('ACTUAL - Monthly'!D6:T9)&gt;0,SUM(INPUT!D24:G40)&gt;0), "Data has also been entered in 'ACTUAL - Monthly'. Only use one imput method","")</f>
        <v/>
      </c>
      <c r="D22" s="36"/>
      <c r="E22" s="36"/>
      <c r="F22" s="36"/>
      <c r="G22" s="60"/>
    </row>
    <row r="23" spans="2:9" ht="30" x14ac:dyDescent="0.25">
      <c r="B23" s="147" t="s">
        <v>21</v>
      </c>
      <c r="C23" s="148" t="s">
        <v>22</v>
      </c>
      <c r="D23" s="151" t="s">
        <v>23</v>
      </c>
      <c r="E23" s="151" t="s">
        <v>24</v>
      </c>
      <c r="F23" s="151" t="s">
        <v>25</v>
      </c>
      <c r="G23" s="151" t="s">
        <v>26</v>
      </c>
    </row>
    <row r="24" spans="2:9" x14ac:dyDescent="0.25">
      <c r="B24" s="176" t="s">
        <v>27</v>
      </c>
      <c r="C24" s="149" t="s">
        <v>28</v>
      </c>
      <c r="D24" s="162">
        <f>SUM(E24:G24)</f>
        <v>0</v>
      </c>
      <c r="E24" s="153"/>
      <c r="F24" s="153"/>
      <c r="G24" s="153"/>
      <c r="H24" s="6"/>
      <c r="I24" s="10"/>
    </row>
    <row r="25" spans="2:9" x14ac:dyDescent="0.25">
      <c r="B25" s="200" t="s">
        <v>29</v>
      </c>
      <c r="C25" s="149" t="s">
        <v>30</v>
      </c>
      <c r="D25" s="162">
        <f t="shared" ref="D25:D40" si="0">SUM(E25:G25)</f>
        <v>0</v>
      </c>
      <c r="E25" s="153"/>
      <c r="F25" s="153"/>
      <c r="G25" s="153"/>
      <c r="H25" s="6"/>
    </row>
    <row r="26" spans="2:9" x14ac:dyDescent="0.25">
      <c r="B26" s="201"/>
      <c r="C26" s="149" t="s">
        <v>31</v>
      </c>
      <c r="D26" s="162">
        <f t="shared" si="0"/>
        <v>0</v>
      </c>
      <c r="E26" s="156"/>
      <c r="F26" s="156"/>
      <c r="G26" s="153"/>
      <c r="H26" s="6"/>
    </row>
    <row r="27" spans="2:9" x14ac:dyDescent="0.25">
      <c r="B27" s="201"/>
      <c r="C27" s="149" t="s">
        <v>32</v>
      </c>
      <c r="D27" s="162">
        <f>SUM(E27:G27)</f>
        <v>0</v>
      </c>
      <c r="E27" s="156"/>
      <c r="F27" s="156"/>
      <c r="G27" s="153"/>
      <c r="H27" s="6"/>
    </row>
    <row r="28" spans="2:9" x14ac:dyDescent="0.25">
      <c r="B28" s="201"/>
      <c r="C28" s="150" t="s">
        <v>33</v>
      </c>
      <c r="D28" s="162">
        <f>SUM(E28:G28)</f>
        <v>0</v>
      </c>
      <c r="E28" s="156"/>
      <c r="F28" s="156"/>
      <c r="G28" s="153"/>
      <c r="H28" s="6"/>
    </row>
    <row r="29" spans="2:9" x14ac:dyDescent="0.25">
      <c r="B29" s="200" t="s">
        <v>34</v>
      </c>
      <c r="C29" s="149" t="s">
        <v>35</v>
      </c>
      <c r="D29" s="162">
        <f t="shared" si="0"/>
        <v>0</v>
      </c>
      <c r="E29" s="153"/>
      <c r="F29" s="153"/>
      <c r="G29" s="153"/>
      <c r="H29" s="6"/>
    </row>
    <row r="30" spans="2:9" x14ac:dyDescent="0.25">
      <c r="B30" s="201"/>
      <c r="C30" s="149" t="s">
        <v>36</v>
      </c>
      <c r="D30" s="162">
        <f t="shared" si="0"/>
        <v>0</v>
      </c>
      <c r="E30" s="153"/>
      <c r="F30" s="153"/>
      <c r="G30" s="153"/>
      <c r="H30" s="6"/>
    </row>
    <row r="31" spans="2:9" x14ac:dyDescent="0.25">
      <c r="B31" s="201"/>
      <c r="C31" s="149" t="s">
        <v>37</v>
      </c>
      <c r="D31" s="162">
        <f t="shared" si="0"/>
        <v>0</v>
      </c>
      <c r="E31" s="153"/>
      <c r="F31" s="153"/>
      <c r="G31" s="153"/>
      <c r="H31" s="6"/>
    </row>
    <row r="32" spans="2:9" x14ac:dyDescent="0.25">
      <c r="B32" s="201"/>
      <c r="C32" s="149" t="s">
        <v>38</v>
      </c>
      <c r="D32" s="162">
        <f t="shared" si="0"/>
        <v>0</v>
      </c>
      <c r="E32" s="153"/>
      <c r="F32" s="153"/>
      <c r="G32" s="153"/>
      <c r="H32" s="6"/>
    </row>
    <row r="33" spans="2:8" x14ac:dyDescent="0.25">
      <c r="B33" s="201"/>
      <c r="C33" s="149" t="s">
        <v>39</v>
      </c>
      <c r="D33" s="162">
        <f>SUM(E33:G33)</f>
        <v>0</v>
      </c>
      <c r="E33" s="153"/>
      <c r="F33" s="153"/>
      <c r="G33" s="153"/>
      <c r="H33" s="6"/>
    </row>
    <row r="34" spans="2:8" x14ac:dyDescent="0.25">
      <c r="B34" s="201"/>
      <c r="C34" s="149" t="s">
        <v>40</v>
      </c>
      <c r="D34" s="162">
        <f t="shared" si="0"/>
        <v>0</v>
      </c>
      <c r="E34" s="153"/>
      <c r="F34" s="153"/>
      <c r="G34" s="153"/>
      <c r="H34" s="6"/>
    </row>
    <row r="35" spans="2:8" x14ac:dyDescent="0.25">
      <c r="B35" s="201"/>
      <c r="C35" s="149" t="s">
        <v>41</v>
      </c>
      <c r="D35" s="162">
        <f t="shared" si="0"/>
        <v>0</v>
      </c>
      <c r="E35" s="153"/>
      <c r="F35" s="153"/>
      <c r="G35" s="153"/>
      <c r="H35" s="6"/>
    </row>
    <row r="36" spans="2:8" x14ac:dyDescent="0.25">
      <c r="B36" s="201"/>
      <c r="C36" s="149" t="s">
        <v>42</v>
      </c>
      <c r="D36" s="162">
        <f t="shared" si="0"/>
        <v>0</v>
      </c>
      <c r="E36" s="156"/>
      <c r="F36" s="156"/>
      <c r="G36" s="153"/>
      <c r="H36" s="6"/>
    </row>
    <row r="37" spans="2:8" x14ac:dyDescent="0.25">
      <c r="B37" s="202"/>
      <c r="C37" s="150" t="s">
        <v>43</v>
      </c>
      <c r="D37" s="162">
        <f t="shared" si="0"/>
        <v>0</v>
      </c>
      <c r="E37" s="156"/>
      <c r="F37" s="156"/>
      <c r="G37" s="153"/>
      <c r="H37" s="6"/>
    </row>
    <row r="38" spans="2:8" x14ac:dyDescent="0.25">
      <c r="B38" s="200" t="s">
        <v>44</v>
      </c>
      <c r="C38" s="149" t="s">
        <v>45</v>
      </c>
      <c r="D38" s="162">
        <f t="shared" si="0"/>
        <v>0</v>
      </c>
      <c r="E38" s="156"/>
      <c r="F38" s="156"/>
      <c r="G38" s="153"/>
      <c r="H38" s="6"/>
    </row>
    <row r="39" spans="2:8" x14ac:dyDescent="0.25">
      <c r="B39" s="201"/>
      <c r="C39" s="149" t="s">
        <v>46</v>
      </c>
      <c r="D39" s="162">
        <f t="shared" si="0"/>
        <v>0</v>
      </c>
      <c r="E39" s="153"/>
      <c r="F39" s="153"/>
      <c r="G39" s="153"/>
      <c r="H39" s="6"/>
    </row>
    <row r="40" spans="2:8" x14ac:dyDescent="0.25">
      <c r="B40" s="202"/>
      <c r="C40" s="149" t="s">
        <v>47</v>
      </c>
      <c r="D40" s="162">
        <f t="shared" si="0"/>
        <v>0</v>
      </c>
      <c r="E40" s="153"/>
      <c r="F40" s="153"/>
      <c r="G40" s="153"/>
      <c r="H40" s="6"/>
    </row>
    <row r="41" spans="2:8" x14ac:dyDescent="0.25">
      <c r="D41" s="189"/>
      <c r="E41" s="189"/>
      <c r="F41" s="189"/>
      <c r="G41" s="189"/>
    </row>
    <row r="42" spans="2:8" x14ac:dyDescent="0.25">
      <c r="B42" s="77" t="str">
        <f>IF(SUM(E24:E40)=0,"","If material are being reused on this contract then add to them to this table")</f>
        <v/>
      </c>
      <c r="D42" s="13"/>
      <c r="E42" s="13"/>
      <c r="F42" s="13"/>
      <c r="G42" s="13"/>
    </row>
    <row r="43" spans="2:8" x14ac:dyDescent="0.25">
      <c r="B43" s="59" t="s">
        <v>48</v>
      </c>
      <c r="C43" s="36"/>
      <c r="D43" s="36"/>
      <c r="E43" s="36"/>
      <c r="F43" s="36"/>
      <c r="G43" s="36"/>
    </row>
    <row r="44" spans="2:8" ht="66.75" customHeight="1" x14ac:dyDescent="0.25">
      <c r="B44" s="151" t="s">
        <v>49</v>
      </c>
      <c r="C44" s="151" t="s">
        <v>50</v>
      </c>
      <c r="D44" s="151" t="s">
        <v>51</v>
      </c>
      <c r="E44" s="151" t="s">
        <v>52</v>
      </c>
      <c r="F44" s="190" t="s">
        <v>361</v>
      </c>
      <c r="G44" s="191"/>
    </row>
    <row r="45" spans="2:8" ht="15" customHeight="1" x14ac:dyDescent="0.25">
      <c r="B45" s="149" t="s">
        <v>53</v>
      </c>
      <c r="C45" s="153"/>
      <c r="D45" s="153"/>
      <c r="E45" s="154"/>
      <c r="F45" s="192"/>
      <c r="G45" s="193"/>
    </row>
    <row r="46" spans="2:8" x14ac:dyDescent="0.25">
      <c r="B46" s="149" t="s">
        <v>54</v>
      </c>
      <c r="C46" s="153"/>
      <c r="D46" s="153"/>
      <c r="E46" s="154"/>
      <c r="F46" s="192"/>
      <c r="G46" s="193"/>
    </row>
    <row r="47" spans="2:8" x14ac:dyDescent="0.25">
      <c r="B47" s="149" t="s">
        <v>55</v>
      </c>
      <c r="C47" s="153"/>
      <c r="D47" s="153"/>
      <c r="E47" s="154"/>
      <c r="F47" s="192"/>
      <c r="G47" s="193"/>
    </row>
    <row r="48" spans="2:8" x14ac:dyDescent="0.25">
      <c r="B48" s="149" t="s">
        <v>56</v>
      </c>
      <c r="C48" s="153"/>
      <c r="D48" s="153"/>
      <c r="E48" s="154"/>
      <c r="F48" s="192"/>
      <c r="G48" s="193"/>
    </row>
    <row r="49" spans="2:7" x14ac:dyDescent="0.25">
      <c r="B49" s="149" t="s">
        <v>57</v>
      </c>
      <c r="C49" s="153"/>
      <c r="D49" s="153"/>
      <c r="E49" s="154"/>
      <c r="F49" s="192"/>
      <c r="G49" s="193"/>
    </row>
    <row r="50" spans="2:7" x14ac:dyDescent="0.25">
      <c r="B50" s="149" t="s">
        <v>58</v>
      </c>
      <c r="C50" s="153"/>
      <c r="D50" s="153"/>
      <c r="E50" s="154"/>
      <c r="F50" s="192"/>
      <c r="G50" s="193"/>
    </row>
    <row r="51" spans="2:7" x14ac:dyDescent="0.25">
      <c r="B51" s="149" t="s">
        <v>59</v>
      </c>
      <c r="C51" s="153"/>
      <c r="D51" s="153"/>
      <c r="E51" s="154"/>
      <c r="F51" s="192"/>
      <c r="G51" s="193"/>
    </row>
    <row r="52" spans="2:7" x14ac:dyDescent="0.25">
      <c r="B52" s="149" t="s">
        <v>60</v>
      </c>
      <c r="C52" s="153"/>
      <c r="D52" s="153"/>
      <c r="E52" s="154"/>
      <c r="F52" s="192"/>
      <c r="G52" s="193"/>
    </row>
    <row r="53" spans="2:7" x14ac:dyDescent="0.25">
      <c r="B53" s="149" t="s">
        <v>61</v>
      </c>
      <c r="C53" s="153"/>
      <c r="D53" s="153"/>
      <c r="E53" s="154"/>
      <c r="F53" s="192"/>
      <c r="G53" s="193"/>
    </row>
    <row r="54" spans="2:7" x14ac:dyDescent="0.25">
      <c r="B54" s="150" t="s">
        <v>62</v>
      </c>
      <c r="C54" s="153"/>
      <c r="D54" s="153"/>
      <c r="E54" s="154"/>
      <c r="F54" s="192"/>
      <c r="G54" s="193"/>
    </row>
    <row r="55" spans="2:7" x14ac:dyDescent="0.25">
      <c r="B55" s="155" t="s">
        <v>63</v>
      </c>
      <c r="C55" s="153"/>
      <c r="D55" s="153"/>
      <c r="E55" s="154"/>
      <c r="F55" s="192"/>
      <c r="G55" s="193"/>
    </row>
    <row r="56" spans="2:7" x14ac:dyDescent="0.25">
      <c r="B56" s="155" t="s">
        <v>63</v>
      </c>
      <c r="C56" s="153"/>
      <c r="D56" s="153"/>
      <c r="E56" s="154"/>
      <c r="F56" s="192"/>
      <c r="G56" s="193"/>
    </row>
    <row r="57" spans="2:7" x14ac:dyDescent="0.25">
      <c r="B57" s="155" t="s">
        <v>63</v>
      </c>
      <c r="C57" s="153"/>
      <c r="D57" s="153"/>
      <c r="E57" s="154"/>
      <c r="F57" s="192"/>
      <c r="G57" s="193"/>
    </row>
    <row r="58" spans="2:7" x14ac:dyDescent="0.25">
      <c r="B58" s="155" t="s">
        <v>63</v>
      </c>
      <c r="C58" s="153"/>
      <c r="D58" s="153"/>
      <c r="E58" s="154"/>
      <c r="F58" s="192"/>
      <c r="G58" s="193"/>
    </row>
    <row r="59" spans="2:7" x14ac:dyDescent="0.25">
      <c r="B59" s="155" t="s">
        <v>63</v>
      </c>
      <c r="C59" s="153"/>
      <c r="D59" s="153"/>
      <c r="E59" s="154"/>
      <c r="F59" s="192"/>
      <c r="G59" s="193"/>
    </row>
    <row r="60" spans="2:7" x14ac:dyDescent="0.25">
      <c r="E60" s="20"/>
    </row>
  </sheetData>
  <sheetProtection sheet="1" objects="1" scenarios="1"/>
  <dataConsolidate/>
  <mergeCells count="22">
    <mergeCell ref="F52:G52"/>
    <mergeCell ref="F47:G47"/>
    <mergeCell ref="F58:G58"/>
    <mergeCell ref="F59:G59"/>
    <mergeCell ref="B25:B28"/>
    <mergeCell ref="B29:B37"/>
    <mergeCell ref="B38:B40"/>
    <mergeCell ref="F53:G53"/>
    <mergeCell ref="F54:G54"/>
    <mergeCell ref="F55:G55"/>
    <mergeCell ref="F56:G56"/>
    <mergeCell ref="F57:G57"/>
    <mergeCell ref="F48:G48"/>
    <mergeCell ref="F49:G49"/>
    <mergeCell ref="F50:G50"/>
    <mergeCell ref="F51:G51"/>
    <mergeCell ref="B1:C2"/>
    <mergeCell ref="D41:G41"/>
    <mergeCell ref="F44:G44"/>
    <mergeCell ref="F45:G45"/>
    <mergeCell ref="F46:G46"/>
    <mergeCell ref="E9:F14"/>
  </mergeCells>
  <conditionalFormatting sqref="H24:H40">
    <cfRule type="expression" dxfId="21" priority="1">
      <formula>LEN(H24)&gt;0</formula>
    </cfRule>
  </conditionalFormatting>
  <dataValidations count="4">
    <dataValidation type="date" operator="greaterThan" allowBlank="1" showInputMessage="1" showErrorMessage="1" errorTitle="Enter date" error="Please enter a single date in the format dd/mm/yyyy. See the user Guide tab for more information. " sqref="C7" xr:uid="{C93FE1B1-C010-4A95-BE22-756A08BB62F8}">
      <formula1>36526</formula1>
    </dataValidation>
    <dataValidation type="whole" operator="greaterThanOrEqual" allowBlank="1" showInputMessage="1" showErrorMessage="1" errorTitle="Number only" error="Please enter a number only using the units stated in the field name. See the User Guide tab for more information." sqref="C14:C18" xr:uid="{581AFB92-CD2C-439C-967E-EAA5E3B72FE9}">
      <formula1>0</formula1>
    </dataValidation>
    <dataValidation type="decimal" operator="greaterThan" allowBlank="1" showInputMessage="1" showErrorMessage="1" errorTitle="Enter number" error="Please enter a number. See the User Guide tab for more information." sqref="E45:E59" xr:uid="{C27E6685-FAF7-4B2F-9090-955E00ECA51F}">
      <formula1>0</formula1>
    </dataValidation>
    <dataValidation type="decimal" operator="greaterThanOrEqual" allowBlank="1" showInputMessage="1" showErrorMessage="1" errorTitle="Enter a number" error="Please enter a number. See the User Guide tab for more information." sqref="D24:G40" xr:uid="{AD393559-E020-4905-B2FC-C91D62CFB3DB}">
      <formula1>0</formula1>
    </dataValidation>
  </dataValidations>
  <hyperlinks>
    <hyperlink ref="B4" location="'USER GUIDE'!B60" display="Is this project in a waste levy zone?" xr:uid="{C0C319EE-68BB-4DD6-80F9-82473F8E73FE}"/>
    <hyperlink ref="C20" location="'USER GUIDE'!B7" display="N.B. Instructions are provided in the user guide tab." xr:uid="{06C567E6-A64C-41D3-BF79-82927AE429B1}"/>
    <hyperlink ref="C23" location="'USER GUIDE'!B35" display="Waste Streams" xr:uid="{0628328E-8939-4FF1-9089-1BFE6EA36F6F}"/>
    <hyperlink ref="D4" location="'USER GUIDE'!A60" display="See map" xr:uid="{3789FBB8-5FD1-4640-9953-D800D8D60890}"/>
  </hyperlink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0200-000001000000}">
          <x14:formula1>
            <xm:f>Lookups!$B$15:$B$17</xm:f>
          </x14:formula1>
          <xm:sqref>C11</xm:sqref>
        </x14:dataValidation>
        <x14:dataValidation type="list" allowBlank="1" showInputMessage="1" showErrorMessage="1" xr:uid="{00000000-0002-0000-0200-000002000000}">
          <x14:formula1>
            <xm:f>Lookups!$B$21:$B$24</xm:f>
          </x14:formula1>
          <xm:sqref>C12</xm:sqref>
        </x14:dataValidation>
        <x14:dataValidation type="list" allowBlank="1" showInputMessage="1" showErrorMessage="1" xr:uid="{00000000-0002-0000-0200-000003000000}">
          <x14:formula1>
            <xm:f>Lookups!$B$27:$B$29</xm:f>
          </x14:formula1>
          <xm:sqref>C13</xm:sqref>
        </x14:dataValidation>
        <x14:dataValidation type="list" allowBlank="1" showInputMessage="1" showErrorMessage="1" xr:uid="{00000000-0002-0000-0200-000005000000}">
          <x14:formula1>
            <xm:f>Lookups!$B$7:$B$8</xm:f>
          </x14:formula1>
          <xm:sqref>C4</xm:sqref>
        </x14:dataValidation>
        <x14:dataValidation type="list" allowBlank="1" showInputMessage="1" showErrorMessage="1" xr:uid="{00000000-0002-0000-0200-000007000000}">
          <x14:formula1>
            <xm:f>Lookups!$B$32:$B$43</xm:f>
          </x14:formula1>
          <xm:sqref>C5</xm:sqref>
        </x14:dataValidation>
        <x14:dataValidation type="list" allowBlank="1" showInputMessage="1" showErrorMessage="1" xr:uid="{00000000-0002-0000-0200-000008000000}">
          <x14:formula1>
            <xm:f>Lookups!$B$46:$B$51</xm:f>
          </x14:formula1>
          <xm:sqref>C45:C59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B20F4A-A243-4C9C-B7CC-D73A2CF36F59}">
  <sheetPr>
    <tabColor rgb="FF7AB800"/>
    <pageSetUpPr fitToPage="1"/>
  </sheetPr>
  <dimension ref="A1:CU110"/>
  <sheetViews>
    <sheetView showGridLines="0" topLeftCell="A2" zoomScale="90" zoomScaleNormal="90" zoomScaleSheetLayoutView="100" workbookViewId="0">
      <pane ySplit="8" topLeftCell="A10" activePane="bottomLeft" state="frozen"/>
      <selection activeCell="A2" sqref="A2"/>
      <selection pane="bottomLeft" activeCell="X34" sqref="X34"/>
    </sheetView>
  </sheetViews>
  <sheetFormatPr defaultColWidth="9.140625" defaultRowHeight="12.75" x14ac:dyDescent="0.2"/>
  <cols>
    <col min="1" max="1" width="2.85546875" style="2" customWidth="1"/>
    <col min="2" max="2" width="11.7109375" style="2" customWidth="1"/>
    <col min="3" max="3" width="22" style="2" customWidth="1"/>
    <col min="4" max="7" width="7" style="3" customWidth="1"/>
    <col min="8" max="21" width="7" style="2" customWidth="1"/>
    <col min="22" max="22" width="2.7109375" style="2" customWidth="1"/>
    <col min="23" max="26" width="10.5703125" style="2" customWidth="1"/>
    <col min="27" max="27" width="34" style="2" customWidth="1"/>
    <col min="28" max="28" width="9" style="2" customWidth="1"/>
    <col min="29" max="46" width="7" style="2" customWidth="1"/>
    <col min="47" max="99" width="10.5703125" style="2" customWidth="1"/>
    <col min="100" max="16384" width="9.140625" style="2"/>
  </cols>
  <sheetData>
    <row r="1" spans="1:99" ht="77.25" customHeight="1" x14ac:dyDescent="0.2">
      <c r="A1" s="84"/>
      <c r="B1" s="209" t="s">
        <v>64</v>
      </c>
      <c r="C1" s="210"/>
      <c r="D1" s="210"/>
      <c r="E1" s="210"/>
      <c r="F1" s="210"/>
      <c r="G1" s="210"/>
      <c r="H1" s="210"/>
      <c r="I1" s="210"/>
      <c r="J1" s="210"/>
      <c r="K1" s="84"/>
      <c r="L1" s="84"/>
      <c r="M1" s="84"/>
      <c r="N1" s="84"/>
      <c r="O1" s="84"/>
      <c r="P1" s="84"/>
      <c r="Q1" s="84"/>
      <c r="R1" s="84"/>
      <c r="S1" s="84"/>
      <c r="T1" s="84"/>
      <c r="U1" s="84"/>
    </row>
    <row r="2" spans="1:99" ht="19.5" customHeight="1" thickBot="1" x14ac:dyDescent="0.4">
      <c r="A2" s="115" t="s">
        <v>65</v>
      </c>
      <c r="B2" s="115"/>
      <c r="C2" s="115"/>
      <c r="D2" s="116"/>
      <c r="E2" s="116"/>
      <c r="F2" s="116"/>
      <c r="G2" s="116"/>
      <c r="H2" s="117"/>
      <c r="I2" s="117"/>
      <c r="J2" s="117"/>
      <c r="K2" s="117"/>
      <c r="L2" s="117"/>
      <c r="M2" s="117"/>
      <c r="N2" s="117"/>
      <c r="O2" s="117"/>
      <c r="P2" s="117"/>
      <c r="Q2" s="117"/>
      <c r="R2" s="117"/>
      <c r="S2" s="117"/>
      <c r="T2" s="117"/>
      <c r="U2" s="117"/>
      <c r="V2" s="117"/>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4"/>
      <c r="AY2" s="74"/>
      <c r="AZ2" s="74"/>
      <c r="BA2" s="74"/>
      <c r="BB2" s="74"/>
      <c r="BC2" s="74"/>
      <c r="BD2" s="74"/>
      <c r="BE2" s="74"/>
      <c r="BF2" s="74"/>
      <c r="BG2" s="74"/>
      <c r="BH2" s="74"/>
      <c r="BI2" s="74"/>
      <c r="BJ2" s="74"/>
      <c r="BK2" s="74"/>
      <c r="BL2" s="74"/>
      <c r="BM2" s="74"/>
      <c r="BN2" s="74"/>
      <c r="BO2" s="74"/>
      <c r="BP2" s="74"/>
      <c r="BQ2" s="74"/>
      <c r="BR2" s="74"/>
      <c r="BS2" s="74"/>
      <c r="BT2" s="74"/>
      <c r="BU2" s="74"/>
      <c r="BV2" s="74"/>
      <c r="BW2" s="74"/>
      <c r="BX2" s="74"/>
      <c r="BY2" s="74"/>
      <c r="BZ2" s="74"/>
      <c r="CA2" s="74"/>
      <c r="CB2" s="74"/>
      <c r="CC2" s="74"/>
      <c r="CD2" s="74"/>
      <c r="CE2" s="74"/>
      <c r="CF2" s="74"/>
      <c r="CG2" s="74"/>
      <c r="CH2" s="74"/>
      <c r="CI2" s="74"/>
      <c r="CJ2" s="74"/>
      <c r="CK2" s="74"/>
      <c r="CL2" s="74"/>
      <c r="CM2" s="74"/>
      <c r="CN2" s="74"/>
      <c r="CO2" s="74"/>
      <c r="CP2" s="74"/>
      <c r="CQ2" s="74"/>
      <c r="CR2" s="74"/>
      <c r="CS2" s="74"/>
      <c r="CT2" s="74"/>
      <c r="CU2" s="74"/>
    </row>
    <row r="3" spans="1:99" ht="15.75" thickBot="1" x14ac:dyDescent="0.3">
      <c r="A3" s="118"/>
      <c r="B3" s="118"/>
      <c r="C3" s="145">
        <v>45292</v>
      </c>
      <c r="D3" s="119" t="s">
        <v>66</v>
      </c>
      <c r="E3" s="84"/>
      <c r="F3" s="84"/>
      <c r="G3" s="118"/>
      <c r="H3" s="118"/>
      <c r="I3" s="118"/>
      <c r="J3" s="118"/>
      <c r="K3" s="118"/>
      <c r="L3" s="118"/>
      <c r="M3" s="118"/>
      <c r="N3" s="118"/>
      <c r="O3" s="118"/>
      <c r="P3" s="118"/>
      <c r="Q3" s="118"/>
      <c r="R3" s="118"/>
      <c r="S3" s="118"/>
      <c r="T3" s="118"/>
      <c r="U3" s="118"/>
      <c r="V3" s="118"/>
    </row>
    <row r="4" spans="1:99" ht="15.75" customHeight="1" thickBot="1" x14ac:dyDescent="0.25">
      <c r="A4" s="118"/>
      <c r="B4" s="118"/>
      <c r="C4" s="84"/>
      <c r="D4" s="180" t="s">
        <v>27</v>
      </c>
      <c r="E4" s="206" t="s">
        <v>29</v>
      </c>
      <c r="F4" s="207"/>
      <c r="G4" s="207"/>
      <c r="H4" s="207"/>
      <c r="I4" s="206" t="s">
        <v>34</v>
      </c>
      <c r="J4" s="207"/>
      <c r="K4" s="207"/>
      <c r="L4" s="207"/>
      <c r="M4" s="207"/>
      <c r="N4" s="207"/>
      <c r="O4" s="207"/>
      <c r="P4" s="207"/>
      <c r="Q4" s="208"/>
      <c r="R4" s="206" t="s">
        <v>44</v>
      </c>
      <c r="S4" s="207"/>
      <c r="T4" s="208"/>
      <c r="U4" s="118"/>
      <c r="W4" s="57" t="s">
        <v>67</v>
      </c>
    </row>
    <row r="5" spans="1:99" ht="145.5" thickBot="1" x14ac:dyDescent="0.25">
      <c r="A5" s="118"/>
      <c r="B5" s="118"/>
      <c r="C5" s="121" t="s">
        <v>68</v>
      </c>
      <c r="D5" s="122" t="s">
        <v>28</v>
      </c>
      <c r="E5" s="122" t="s">
        <v>30</v>
      </c>
      <c r="F5" s="124" t="s">
        <v>31</v>
      </c>
      <c r="G5" s="124" t="s">
        <v>32</v>
      </c>
      <c r="H5" s="124" t="s">
        <v>33</v>
      </c>
      <c r="I5" s="122" t="s">
        <v>35</v>
      </c>
      <c r="J5" s="124" t="s">
        <v>36</v>
      </c>
      <c r="K5" s="124" t="s">
        <v>37</v>
      </c>
      <c r="L5" s="124" t="s">
        <v>38</v>
      </c>
      <c r="M5" s="123" t="s">
        <v>39</v>
      </c>
      <c r="N5" s="124" t="s">
        <v>40</v>
      </c>
      <c r="O5" s="124" t="s">
        <v>41</v>
      </c>
      <c r="P5" s="124" t="s">
        <v>42</v>
      </c>
      <c r="Q5" s="123" t="s">
        <v>43</v>
      </c>
      <c r="R5" s="122" t="s">
        <v>45</v>
      </c>
      <c r="S5" s="124" t="s">
        <v>46</v>
      </c>
      <c r="T5" s="123" t="s">
        <v>47</v>
      </c>
      <c r="U5" s="118"/>
      <c r="W5" s="211" t="str">
        <f>IFERROR(SUM(D7:T8)/SUM(D6:T6),"")</f>
        <v/>
      </c>
      <c r="X5" s="212"/>
      <c r="Y5" s="213"/>
    </row>
    <row r="6" spans="1:99" ht="15" x14ac:dyDescent="0.2">
      <c r="A6" s="118"/>
      <c r="B6" s="118"/>
      <c r="C6" s="125" t="s">
        <v>23</v>
      </c>
      <c r="D6" s="126">
        <f>SUMIF(ISCA[[#All],[Destination]],$C6,ISCA[[#All],[Excess Earthworks / Embankment / Fill]])</f>
        <v>0</v>
      </c>
      <c r="E6" s="126">
        <f>SUMIF(ISCA[[#All],[Destination]],$C6,ISCA[[#All],[Acid Sulphate Soil]])</f>
        <v>0</v>
      </c>
      <c r="F6" s="128">
        <f>SUMIF(ISCA[[#All],[Destination]],$C6,ISCA[[#All],[Other Contaminated Earthworks]])</f>
        <v>0</v>
      </c>
      <c r="G6" s="128">
        <f>SUMIF(ISCA[[#All],[Destination]],$C6,ISCA[[#All],[Regulated Waste Cat 1]])</f>
        <v>0</v>
      </c>
      <c r="H6" s="128">
        <f>SUMIF(ISCA[[#All],[Destination]],$C6,ISCA[[#All],[Regulated Waste Cat 2]])</f>
        <v>0</v>
      </c>
      <c r="I6" s="126">
        <f>SUMIF(ISCA[[#All],[Destination]],$C6,ISCA[[#All],[Asphalt &amp; Profiles (RAP)]])</f>
        <v>0</v>
      </c>
      <c r="J6" s="128">
        <f>SUMIF(ISCA[[#All],[Destination]],$C6,ISCA[[#All],[Other Recovered Pavement Materials]])</f>
        <v>0</v>
      </c>
      <c r="K6" s="128">
        <f>SUMIF(ISCA[[#All],[Destination]],$C6,ISCA[[#All],[Concrete]])</f>
        <v>0</v>
      </c>
      <c r="L6" s="128">
        <f>SUMIF(ISCA[[#All],[Destination]],$C6,ISCA[[#All],[Metal]])</f>
        <v>0</v>
      </c>
      <c r="M6" s="127">
        <f>SUMIF(ISCA[[#All],[Destination]],$C6,ISCA[[#All],[Vegetation]])</f>
        <v>0</v>
      </c>
      <c r="N6" s="128">
        <f>SUMIF(ISCA[[#All],[Destination]],$C6,ISCA[[#All],[Other Construction Waste (Timber, glass, plastic, bricks)]])</f>
        <v>0</v>
      </c>
      <c r="O6" s="128">
        <f>SUMIF(ISCA[[#All],[Destination]],$C6,ISCA[[#All],[Tyres &amp; Rubber]])</f>
        <v>0</v>
      </c>
      <c r="P6" s="128">
        <f>SUMIF(ISCA[[#All],[Destination]],$C6,ISCA[[#All],[General Refuse]])</f>
        <v>0</v>
      </c>
      <c r="Q6" s="127">
        <f>SUMIF(ISCA[[#All],[Destination]],$C6,ISCA[[#All],[Illegally Dumped Refuse]])</f>
        <v>0</v>
      </c>
      <c r="R6" s="126">
        <f>SUMIF(ISCA[[#All],[Destination]],$C6,ISCA[[#All],[Office - General &amp; Foodwaste]])</f>
        <v>0</v>
      </c>
      <c r="S6" s="128">
        <f>SUMIF(ISCA[[#All],[Destination]],$C6,ISCA[[#All],[Office - Recyclables]])</f>
        <v>0</v>
      </c>
      <c r="T6" s="127">
        <f>SUMIF(ISCA[[#All],[Destination]],$C6,ISCA[[#All],[Office - Paper]])</f>
        <v>0</v>
      </c>
      <c r="U6" s="118"/>
      <c r="V6" s="85"/>
    </row>
    <row r="7" spans="1:99" ht="15" x14ac:dyDescent="0.2">
      <c r="A7" s="118"/>
      <c r="B7" s="118"/>
      <c r="C7" s="125" t="s">
        <v>24</v>
      </c>
      <c r="D7" s="126">
        <f>SUMIF(ISCA[[#All],[Destination]],$C7,ISCA[[#All],[Excess Earthworks / Embankment / Fill]])</f>
        <v>0</v>
      </c>
      <c r="E7" s="126">
        <f>SUMIF(ISCA[[#All],[Destination]],$C7,ISCA[[#All],[Acid Sulphate Soil]])</f>
        <v>0</v>
      </c>
      <c r="F7" s="128">
        <f>SUMIF(ISCA[[#All],[Destination]],$C7,ISCA[[#All],[Other Contaminated Earthworks]])</f>
        <v>0</v>
      </c>
      <c r="G7" s="128">
        <f>SUMIF(ISCA[[#All],[Destination]],$C7,ISCA[[#All],[Regulated Waste Cat 1]])</f>
        <v>0</v>
      </c>
      <c r="H7" s="128">
        <f>SUMIF(ISCA[[#All],[Destination]],$C7,ISCA[[#All],[Regulated Waste Cat 2]])</f>
        <v>0</v>
      </c>
      <c r="I7" s="126">
        <f>SUMIF(ISCA[[#All],[Destination]],$C7,ISCA[[#All],[Asphalt &amp; Profiles (RAP)]])</f>
        <v>0</v>
      </c>
      <c r="J7" s="128">
        <f>SUMIF(ISCA[[#All],[Destination]],$C7,ISCA[[#All],[Other Recovered Pavement Materials]])</f>
        <v>0</v>
      </c>
      <c r="K7" s="128">
        <f>SUMIF(ISCA[[#All],[Destination]],$C7,ISCA[[#All],[Concrete]])</f>
        <v>0</v>
      </c>
      <c r="L7" s="128">
        <f>SUMIF(ISCA[[#All],[Destination]],$C7,ISCA[[#All],[Metal]])</f>
        <v>0</v>
      </c>
      <c r="M7" s="127">
        <f>SUMIF(ISCA[[#All],[Destination]],$C7,ISCA[[#All],[Vegetation]])</f>
        <v>0</v>
      </c>
      <c r="N7" s="128">
        <f>SUMIF(ISCA[[#All],[Destination]],$C7,ISCA[[#All],[Other Construction Waste (Timber, glass, plastic, bricks)]])</f>
        <v>0</v>
      </c>
      <c r="O7" s="128">
        <f>SUMIF(ISCA[[#All],[Destination]],$C7,ISCA[[#All],[Tyres &amp; Rubber]])</f>
        <v>0</v>
      </c>
      <c r="P7" s="128">
        <f>SUMIF(ISCA[[#All],[Destination]],$C7,ISCA[[#All],[General Refuse]])</f>
        <v>0</v>
      </c>
      <c r="Q7" s="127">
        <f>SUMIF(ISCA[[#All],[Destination]],$C7,ISCA[[#All],[Illegally Dumped Refuse]])</f>
        <v>0</v>
      </c>
      <c r="R7" s="126">
        <f>SUMIF(ISCA[[#All],[Destination]],$C7,ISCA[[#All],[Office - General &amp; Foodwaste]])</f>
        <v>0</v>
      </c>
      <c r="S7" s="128">
        <f>SUMIF(ISCA[[#All],[Destination]],$C7,ISCA[[#All],[Office - Recyclables]])</f>
        <v>0</v>
      </c>
      <c r="T7" s="127">
        <f>SUMIF(ISCA[[#All],[Destination]],$C7,ISCA[[#All],[Office - Paper]])</f>
        <v>0</v>
      </c>
      <c r="U7" s="118"/>
    </row>
    <row r="8" spans="1:99" ht="15" x14ac:dyDescent="0.2">
      <c r="A8" s="118"/>
      <c r="B8" s="118"/>
      <c r="C8" s="125" t="s">
        <v>25</v>
      </c>
      <c r="D8" s="126">
        <f>SUMIF(ISCA[[#All],[Destination]],$C8,ISCA[[#All],[Excess Earthworks / Embankment / Fill]])</f>
        <v>0</v>
      </c>
      <c r="E8" s="126">
        <f>SUMIF(ISCA[[#All],[Destination]],$C8,ISCA[[#All],[Acid Sulphate Soil]])</f>
        <v>0</v>
      </c>
      <c r="F8" s="128">
        <f>SUMIF(ISCA[[#All],[Destination]],$C8,ISCA[[#All],[Other Contaminated Earthworks]])</f>
        <v>0</v>
      </c>
      <c r="G8" s="128">
        <f>SUMIF(ISCA[[#All],[Destination]],$C8,ISCA[[#All],[Regulated Waste Cat 1]])</f>
        <v>0</v>
      </c>
      <c r="H8" s="128">
        <f>SUMIF(ISCA[[#All],[Destination]],$C8,ISCA[[#All],[Regulated Waste Cat 2]])</f>
        <v>0</v>
      </c>
      <c r="I8" s="126">
        <f>SUMIF(ISCA[[#All],[Destination]],$C8,ISCA[[#All],[Asphalt &amp; Profiles (RAP)]])</f>
        <v>0</v>
      </c>
      <c r="J8" s="128">
        <f>SUMIF(ISCA[[#All],[Destination]],$C8,ISCA[[#All],[Other Recovered Pavement Materials]])</f>
        <v>0</v>
      </c>
      <c r="K8" s="128">
        <f>SUMIF(ISCA[[#All],[Destination]],$C8,ISCA[[#All],[Concrete]])</f>
        <v>0</v>
      </c>
      <c r="L8" s="128">
        <f>SUMIF(ISCA[[#All],[Destination]],$C8,ISCA[[#All],[Metal]])</f>
        <v>0</v>
      </c>
      <c r="M8" s="127">
        <f>SUMIF(ISCA[[#All],[Destination]],$C8,ISCA[[#All],[Vegetation]])</f>
        <v>0</v>
      </c>
      <c r="N8" s="128">
        <f>SUMIF(ISCA[[#All],[Destination]],$C8,ISCA[[#All],[Other Construction Waste (Timber, glass, plastic, bricks)]])</f>
        <v>0</v>
      </c>
      <c r="O8" s="128">
        <f>SUMIF(ISCA[[#All],[Destination]],$C8,ISCA[[#All],[Tyres &amp; Rubber]])</f>
        <v>0</v>
      </c>
      <c r="P8" s="128">
        <f>SUMIF(ISCA[[#All],[Destination]],$C8,ISCA[[#All],[General Refuse]])</f>
        <v>0</v>
      </c>
      <c r="Q8" s="127">
        <f>SUMIF(ISCA[[#All],[Destination]],$C8,ISCA[[#All],[Illegally Dumped Refuse]])</f>
        <v>0</v>
      </c>
      <c r="R8" s="126">
        <f>SUMIF(ISCA[[#All],[Destination]],$C8,ISCA[[#All],[Office - General &amp; Foodwaste]])</f>
        <v>0</v>
      </c>
      <c r="S8" s="128">
        <f>SUMIF(ISCA[[#All],[Destination]],$C8,ISCA[[#All],[Office - Recyclables]])</f>
        <v>0</v>
      </c>
      <c r="T8" s="127">
        <f>SUMIF(ISCA[[#All],[Destination]],$C8,ISCA[[#All],[Office - Paper]])</f>
        <v>0</v>
      </c>
      <c r="U8" s="118"/>
    </row>
    <row r="9" spans="1:99" ht="15.75" thickBot="1" x14ac:dyDescent="0.25">
      <c r="A9" s="118"/>
      <c r="B9" s="118"/>
      <c r="C9" s="125" t="s">
        <v>69</v>
      </c>
      <c r="D9" s="129">
        <f>SUMIF(ISCA[[#All],[Destination]],$C9,ISCA[[#All],[Excess Earthworks / Embankment / Fill]])</f>
        <v>0</v>
      </c>
      <c r="E9" s="129">
        <f>SUMIF(ISCA[[#All],[Destination]],$C9,ISCA[[#All],[Acid Sulphate Soil]])</f>
        <v>0</v>
      </c>
      <c r="F9" s="131">
        <f>SUMIF(ISCA[[#All],[Destination]],$C9,ISCA[[#All],[Other Contaminated Earthworks]])</f>
        <v>0</v>
      </c>
      <c r="G9" s="131">
        <f>SUMIF(ISCA[[#All],[Destination]],$C9,ISCA[[#All],[Regulated Waste Cat 1]])</f>
        <v>0</v>
      </c>
      <c r="H9" s="131">
        <f>SUMIF(ISCA[[#All],[Destination]],$C9,ISCA[[#All],[Regulated Waste Cat 2]])</f>
        <v>0</v>
      </c>
      <c r="I9" s="129">
        <f>SUMIF(ISCA[[#All],[Destination]],$C9,ISCA[[#All],[Asphalt &amp; Profiles (RAP)]])</f>
        <v>0</v>
      </c>
      <c r="J9" s="131">
        <f>SUMIF(ISCA[[#All],[Destination]],$C9,ISCA[[#All],[Other Recovered Pavement Materials]])</f>
        <v>0</v>
      </c>
      <c r="K9" s="131">
        <f>SUMIF(ISCA[[#All],[Destination]],$C9,ISCA[[#All],[Concrete]])</f>
        <v>0</v>
      </c>
      <c r="L9" s="131">
        <f>SUMIF(ISCA[[#All],[Destination]],$C9,ISCA[[#All],[Metal]])</f>
        <v>0</v>
      </c>
      <c r="M9" s="130">
        <f>SUMIF(ISCA[[#All],[Destination]],$C9,ISCA[[#All],[Vegetation]])</f>
        <v>0</v>
      </c>
      <c r="N9" s="131">
        <f>SUMIF(ISCA[[#All],[Destination]],$C9,ISCA[[#All],[Other Construction Waste (Timber, glass, plastic, bricks)]])</f>
        <v>0</v>
      </c>
      <c r="O9" s="131">
        <f>SUMIF(ISCA[[#All],[Destination]],$C9,ISCA[[#All],[Tyres &amp; Rubber]])</f>
        <v>0</v>
      </c>
      <c r="P9" s="131">
        <f>SUMIF(ISCA[[#All],[Destination]],$C9,ISCA[[#All],[General Refuse]])</f>
        <v>0</v>
      </c>
      <c r="Q9" s="130">
        <f>SUMIF(ISCA[[#All],[Destination]],$C9,ISCA[[#All],[Illegally Dumped Refuse]])</f>
        <v>0</v>
      </c>
      <c r="R9" s="129">
        <f>SUMIF(ISCA[[#All],[Destination]],$C9,ISCA[[#All],[Office - General &amp; Foodwaste]])</f>
        <v>0</v>
      </c>
      <c r="S9" s="131">
        <f>SUMIF(ISCA[[#All],[Destination]],$C9,ISCA[[#All],[Office - Recyclables]])</f>
        <v>0</v>
      </c>
      <c r="T9" s="130">
        <f>SUMIF(ISCA[[#All],[Destination]],$C9,ISCA[[#All],[Office - Paper]])</f>
        <v>0</v>
      </c>
      <c r="U9" s="118"/>
    </row>
    <row r="10" spans="1:99" x14ac:dyDescent="0.2">
      <c r="A10" s="118"/>
      <c r="B10" s="118"/>
      <c r="C10" s="118"/>
      <c r="D10" s="185"/>
      <c r="E10" s="185"/>
      <c r="F10" s="185"/>
      <c r="G10" s="185"/>
      <c r="H10" s="118"/>
      <c r="I10" s="118"/>
      <c r="J10" s="118"/>
      <c r="K10" s="118"/>
      <c r="L10" s="118"/>
      <c r="M10" s="118"/>
      <c r="N10" s="118"/>
      <c r="O10" s="118"/>
      <c r="P10" s="118"/>
      <c r="Q10" s="118"/>
      <c r="R10" s="118"/>
      <c r="S10" s="118"/>
      <c r="T10" s="118"/>
      <c r="U10" s="118"/>
      <c r="V10" s="118"/>
    </row>
    <row r="11" spans="1:99" ht="15.75" thickBot="1" x14ac:dyDescent="0.3">
      <c r="A11" s="118"/>
      <c r="B11" s="118"/>
      <c r="C11" s="118"/>
      <c r="D11" s="59" t="s">
        <v>70</v>
      </c>
      <c r="E11" s="186"/>
      <c r="F11" s="186"/>
      <c r="G11" s="186"/>
      <c r="H11" s="84"/>
      <c r="I11" s="161" t="str">
        <f>IF(AND(SUM('ACTUAL - Monthly'!D6:T9)&gt;0,SUM(INPUT!D24:G40)&gt;0), "Data has also been entered in 'USER INPUT - Actual Waste Quantities'. Only use one imput method","")</f>
        <v/>
      </c>
      <c r="J11" s="84"/>
      <c r="K11" s="84"/>
      <c r="L11" s="84"/>
      <c r="M11" s="84"/>
      <c r="N11" s="84"/>
      <c r="O11" s="84"/>
      <c r="P11" s="84"/>
      <c r="Q11" s="84"/>
      <c r="R11" s="84"/>
      <c r="S11" s="84"/>
      <c r="T11" s="84"/>
      <c r="U11" s="118"/>
      <c r="V11" s="118"/>
      <c r="AB11" s="59" t="s">
        <v>71</v>
      </c>
      <c r="AC11" s="84"/>
      <c r="AD11" s="84"/>
      <c r="AE11" s="84"/>
      <c r="AF11" s="84"/>
      <c r="AG11" s="84"/>
      <c r="AH11" s="84"/>
      <c r="AI11" s="84"/>
      <c r="AJ11" s="84"/>
      <c r="AK11" s="84"/>
      <c r="AL11" s="84"/>
      <c r="AM11" s="84"/>
      <c r="AN11" s="84"/>
      <c r="AO11" s="84"/>
      <c r="AP11" s="84"/>
      <c r="AQ11" s="84"/>
      <c r="AR11" s="84"/>
      <c r="AS11" s="118"/>
      <c r="AT11" s="118"/>
    </row>
    <row r="12" spans="1:99" ht="15" customHeight="1" x14ac:dyDescent="0.2">
      <c r="A12" s="118"/>
      <c r="B12" s="118"/>
      <c r="C12" s="118"/>
      <c r="D12" s="177" t="s">
        <v>27</v>
      </c>
      <c r="E12" s="206" t="s">
        <v>29</v>
      </c>
      <c r="F12" s="207"/>
      <c r="G12" s="207"/>
      <c r="H12" s="207"/>
      <c r="I12" s="206" t="s">
        <v>34</v>
      </c>
      <c r="J12" s="207"/>
      <c r="K12" s="207"/>
      <c r="L12" s="207"/>
      <c r="M12" s="207"/>
      <c r="N12" s="207"/>
      <c r="O12" s="207"/>
      <c r="P12" s="207"/>
      <c r="Q12" s="208"/>
      <c r="R12" s="206" t="s">
        <v>44</v>
      </c>
      <c r="S12" s="207"/>
      <c r="T12" s="208"/>
      <c r="U12" s="118"/>
      <c r="AA12" s="84"/>
      <c r="AB12" s="179" t="s">
        <v>27</v>
      </c>
      <c r="AC12" s="214" t="s">
        <v>29</v>
      </c>
      <c r="AD12" s="215"/>
      <c r="AE12" s="215"/>
      <c r="AF12" s="216"/>
      <c r="AG12" s="214" t="s">
        <v>34</v>
      </c>
      <c r="AH12" s="215"/>
      <c r="AI12" s="215"/>
      <c r="AJ12" s="215"/>
      <c r="AK12" s="215"/>
      <c r="AL12" s="215"/>
      <c r="AM12" s="215"/>
      <c r="AN12" s="215"/>
      <c r="AO12" s="216"/>
      <c r="AP12" s="206" t="s">
        <v>44</v>
      </c>
      <c r="AQ12" s="207"/>
      <c r="AR12" s="208"/>
    </row>
    <row r="13" spans="1:99" s="73" customFormat="1" ht="145.5" thickBot="1" x14ac:dyDescent="0.25">
      <c r="A13" s="120"/>
      <c r="B13" s="135" t="s">
        <v>72</v>
      </c>
      <c r="C13" s="136" t="s">
        <v>73</v>
      </c>
      <c r="D13" s="132" t="s">
        <v>28</v>
      </c>
      <c r="E13" s="132" t="s">
        <v>30</v>
      </c>
      <c r="F13" s="134" t="s">
        <v>31</v>
      </c>
      <c r="G13" s="134" t="s">
        <v>32</v>
      </c>
      <c r="H13" s="134" t="s">
        <v>33</v>
      </c>
      <c r="I13" s="132" t="s">
        <v>35</v>
      </c>
      <c r="J13" s="134" t="s">
        <v>36</v>
      </c>
      <c r="K13" s="134" t="s">
        <v>37</v>
      </c>
      <c r="L13" s="134" t="s">
        <v>38</v>
      </c>
      <c r="M13" s="133" t="s">
        <v>39</v>
      </c>
      <c r="N13" s="134" t="s">
        <v>40</v>
      </c>
      <c r="O13" s="134" t="s">
        <v>41</v>
      </c>
      <c r="P13" s="134" t="s">
        <v>42</v>
      </c>
      <c r="Q13" s="133" t="s">
        <v>43</v>
      </c>
      <c r="R13" s="132" t="s">
        <v>45</v>
      </c>
      <c r="S13" s="134" t="s">
        <v>46</v>
      </c>
      <c r="T13" s="133" t="s">
        <v>47</v>
      </c>
      <c r="U13" s="120"/>
      <c r="AA13" s="121" t="s">
        <v>74</v>
      </c>
      <c r="AB13" s="122" t="s">
        <v>28</v>
      </c>
      <c r="AC13" s="122" t="s">
        <v>30</v>
      </c>
      <c r="AD13" s="124" t="s">
        <v>31</v>
      </c>
      <c r="AE13" s="124" t="s">
        <v>32</v>
      </c>
      <c r="AF13" s="124" t="s">
        <v>33</v>
      </c>
      <c r="AG13" s="122" t="s">
        <v>35</v>
      </c>
      <c r="AH13" s="124" t="s">
        <v>36</v>
      </c>
      <c r="AI13" s="124" t="s">
        <v>37</v>
      </c>
      <c r="AJ13" s="124" t="s">
        <v>38</v>
      </c>
      <c r="AK13" s="181" t="s">
        <v>39</v>
      </c>
      <c r="AL13" s="124" t="s">
        <v>40</v>
      </c>
      <c r="AM13" s="124" t="s">
        <v>41</v>
      </c>
      <c r="AN13" s="124" t="s">
        <v>42</v>
      </c>
      <c r="AO13" s="123" t="s">
        <v>43</v>
      </c>
      <c r="AP13" s="122" t="s">
        <v>45</v>
      </c>
      <c r="AQ13" s="124" t="s">
        <v>46</v>
      </c>
      <c r="AR13" s="123" t="s">
        <v>47</v>
      </c>
    </row>
    <row r="14" spans="1:99" ht="15" x14ac:dyDescent="0.2">
      <c r="A14" s="118"/>
      <c r="B14" s="137">
        <f>EOMONTH($C$3,0)</f>
        <v>45322</v>
      </c>
      <c r="C14" s="138" t="s">
        <v>23</v>
      </c>
      <c r="D14" s="163">
        <f>SUM(D15:D17)</f>
        <v>0</v>
      </c>
      <c r="E14" s="163">
        <f t="shared" ref="E14:T14" si="0">SUM(E15:E17)</f>
        <v>0</v>
      </c>
      <c r="F14" s="165">
        <f t="shared" si="0"/>
        <v>0</v>
      </c>
      <c r="G14" s="165">
        <f t="shared" si="0"/>
        <v>0</v>
      </c>
      <c r="H14" s="165">
        <f t="shared" si="0"/>
        <v>0</v>
      </c>
      <c r="I14" s="163">
        <f t="shared" si="0"/>
        <v>0</v>
      </c>
      <c r="J14" s="165">
        <f t="shared" si="0"/>
        <v>0</v>
      </c>
      <c r="K14" s="165">
        <f t="shared" si="0"/>
        <v>0</v>
      </c>
      <c r="L14" s="165">
        <f t="shared" si="0"/>
        <v>0</v>
      </c>
      <c r="M14" s="164">
        <f>SUM(M15:M17)</f>
        <v>0</v>
      </c>
      <c r="N14" s="165">
        <f t="shared" si="0"/>
        <v>0</v>
      </c>
      <c r="O14" s="165">
        <f t="shared" si="0"/>
        <v>0</v>
      </c>
      <c r="P14" s="165">
        <f t="shared" si="0"/>
        <v>0</v>
      </c>
      <c r="Q14" s="164">
        <f t="shared" si="0"/>
        <v>0</v>
      </c>
      <c r="R14" s="163">
        <f t="shared" si="0"/>
        <v>0</v>
      </c>
      <c r="S14" s="165">
        <f t="shared" si="0"/>
        <v>0</v>
      </c>
      <c r="T14" s="164">
        <f t="shared" si="0"/>
        <v>0</v>
      </c>
      <c r="U14" s="118"/>
      <c r="AA14" s="125" t="s">
        <v>75</v>
      </c>
      <c r="AB14" s="167">
        <v>1.65</v>
      </c>
      <c r="AC14" s="167">
        <v>1.65</v>
      </c>
      <c r="AD14" s="169">
        <v>1.65</v>
      </c>
      <c r="AE14" s="169">
        <v>0.14599999999999999</v>
      </c>
      <c r="AF14" s="169">
        <v>0.14599999999999999</v>
      </c>
      <c r="AG14" s="167">
        <v>0.72099999999999997</v>
      </c>
      <c r="AH14" s="169">
        <v>1.65</v>
      </c>
      <c r="AI14" s="169">
        <v>2.2429999999999999</v>
      </c>
      <c r="AJ14" s="169">
        <v>7.85</v>
      </c>
      <c r="AK14" s="182">
        <v>0.88500000000000001</v>
      </c>
      <c r="AL14" s="169">
        <v>0.14599999999999999</v>
      </c>
      <c r="AM14" s="169">
        <v>0.2</v>
      </c>
      <c r="AN14" s="169">
        <v>0.14599999999999999</v>
      </c>
      <c r="AO14" s="168">
        <v>0.14599999999999999</v>
      </c>
      <c r="AP14" s="167">
        <v>0.14599999999999999</v>
      </c>
      <c r="AQ14" s="169">
        <v>0.14599999999999999</v>
      </c>
      <c r="AR14" s="168">
        <v>0.20799999999999999</v>
      </c>
    </row>
    <row r="15" spans="1:99" ht="15" x14ac:dyDescent="0.2">
      <c r="A15" s="118"/>
      <c r="B15" s="139">
        <f>EOMONTH($C$3,0)</f>
        <v>45322</v>
      </c>
      <c r="C15" s="140" t="s">
        <v>24</v>
      </c>
      <c r="D15" s="87"/>
      <c r="E15" s="87"/>
      <c r="F15" s="86"/>
      <c r="G15" s="86"/>
      <c r="H15" s="86"/>
      <c r="I15" s="87"/>
      <c r="J15" s="86"/>
      <c r="K15" s="86"/>
      <c r="L15" s="86"/>
      <c r="M15" s="88"/>
      <c r="N15" s="86"/>
      <c r="O15" s="86"/>
      <c r="P15" s="86"/>
      <c r="Q15" s="88"/>
      <c r="R15" s="87"/>
      <c r="S15" s="86"/>
      <c r="T15" s="88"/>
      <c r="U15" s="118"/>
      <c r="AA15" s="125" t="s">
        <v>76</v>
      </c>
      <c r="AB15" s="170">
        <f t="shared" ref="AB15:AK18" si="1">D6/AB$14</f>
        <v>0</v>
      </c>
      <c r="AC15" s="170">
        <f t="shared" si="1"/>
        <v>0</v>
      </c>
      <c r="AD15" s="173">
        <f t="shared" si="1"/>
        <v>0</v>
      </c>
      <c r="AE15" s="173">
        <f t="shared" si="1"/>
        <v>0</v>
      </c>
      <c r="AF15" s="173">
        <f t="shared" si="1"/>
        <v>0</v>
      </c>
      <c r="AG15" s="170">
        <f t="shared" si="1"/>
        <v>0</v>
      </c>
      <c r="AH15" s="173">
        <f t="shared" si="1"/>
        <v>0</v>
      </c>
      <c r="AI15" s="173">
        <f t="shared" si="1"/>
        <v>0</v>
      </c>
      <c r="AJ15" s="173">
        <f t="shared" si="1"/>
        <v>0</v>
      </c>
      <c r="AK15" s="183">
        <f t="shared" si="1"/>
        <v>0</v>
      </c>
      <c r="AL15" s="173">
        <f t="shared" ref="AL15:AR18" si="2">N6/AL$14</f>
        <v>0</v>
      </c>
      <c r="AM15" s="173">
        <f t="shared" si="2"/>
        <v>0</v>
      </c>
      <c r="AN15" s="173">
        <f t="shared" si="2"/>
        <v>0</v>
      </c>
      <c r="AO15" s="172">
        <f t="shared" si="2"/>
        <v>0</v>
      </c>
      <c r="AP15" s="170">
        <f t="shared" si="2"/>
        <v>0</v>
      </c>
      <c r="AQ15" s="173">
        <f t="shared" si="2"/>
        <v>0</v>
      </c>
      <c r="AR15" s="172">
        <f t="shared" si="2"/>
        <v>0</v>
      </c>
    </row>
    <row r="16" spans="1:99" ht="15" x14ac:dyDescent="0.2">
      <c r="A16" s="118"/>
      <c r="B16" s="139">
        <f>EOMONTH($C$3,0)</f>
        <v>45322</v>
      </c>
      <c r="C16" s="140" t="s">
        <v>25</v>
      </c>
      <c r="D16" s="87"/>
      <c r="E16" s="87"/>
      <c r="F16" s="86"/>
      <c r="G16" s="86"/>
      <c r="H16" s="86"/>
      <c r="I16" s="87"/>
      <c r="J16" s="86"/>
      <c r="K16" s="86"/>
      <c r="L16" s="86"/>
      <c r="M16" s="88"/>
      <c r="N16" s="86"/>
      <c r="O16" s="86"/>
      <c r="P16" s="86"/>
      <c r="Q16" s="88"/>
      <c r="R16" s="87"/>
      <c r="S16" s="86"/>
      <c r="T16" s="88"/>
      <c r="U16" s="118"/>
      <c r="AA16" s="125" t="s">
        <v>77</v>
      </c>
      <c r="AB16" s="170">
        <f t="shared" si="1"/>
        <v>0</v>
      </c>
      <c r="AC16" s="170">
        <f t="shared" si="1"/>
        <v>0</v>
      </c>
      <c r="AD16" s="173">
        <f t="shared" si="1"/>
        <v>0</v>
      </c>
      <c r="AE16" s="173">
        <f t="shared" si="1"/>
        <v>0</v>
      </c>
      <c r="AF16" s="173">
        <f t="shared" si="1"/>
        <v>0</v>
      </c>
      <c r="AG16" s="170">
        <f t="shared" si="1"/>
        <v>0</v>
      </c>
      <c r="AH16" s="173">
        <f t="shared" si="1"/>
        <v>0</v>
      </c>
      <c r="AI16" s="173">
        <f t="shared" si="1"/>
        <v>0</v>
      </c>
      <c r="AJ16" s="173">
        <f t="shared" si="1"/>
        <v>0</v>
      </c>
      <c r="AK16" s="183">
        <f t="shared" si="1"/>
        <v>0</v>
      </c>
      <c r="AL16" s="173">
        <f t="shared" si="2"/>
        <v>0</v>
      </c>
      <c r="AM16" s="173">
        <f t="shared" si="2"/>
        <v>0</v>
      </c>
      <c r="AN16" s="173">
        <f t="shared" si="2"/>
        <v>0</v>
      </c>
      <c r="AO16" s="172">
        <f t="shared" si="2"/>
        <v>0</v>
      </c>
      <c r="AP16" s="170">
        <f t="shared" si="2"/>
        <v>0</v>
      </c>
      <c r="AQ16" s="173">
        <f t="shared" si="2"/>
        <v>0</v>
      </c>
      <c r="AR16" s="172">
        <f t="shared" si="2"/>
        <v>0</v>
      </c>
    </row>
    <row r="17" spans="1:44" ht="15.75" thickBot="1" x14ac:dyDescent="0.25">
      <c r="A17" s="118"/>
      <c r="B17" s="141">
        <f>EOMONTH($C$3,0)</f>
        <v>45322</v>
      </c>
      <c r="C17" s="142" t="s">
        <v>69</v>
      </c>
      <c r="D17" s="90"/>
      <c r="E17" s="90"/>
      <c r="F17" s="89"/>
      <c r="G17" s="89"/>
      <c r="H17" s="89"/>
      <c r="I17" s="90"/>
      <c r="J17" s="89"/>
      <c r="K17" s="89"/>
      <c r="L17" s="89"/>
      <c r="M17" s="91"/>
      <c r="N17" s="89"/>
      <c r="O17" s="89"/>
      <c r="P17" s="89"/>
      <c r="Q17" s="91"/>
      <c r="R17" s="90"/>
      <c r="S17" s="89"/>
      <c r="T17" s="91"/>
      <c r="U17" s="118"/>
      <c r="AA17" s="125" t="s">
        <v>78</v>
      </c>
      <c r="AB17" s="170">
        <f t="shared" si="1"/>
        <v>0</v>
      </c>
      <c r="AC17" s="170">
        <f t="shared" si="1"/>
        <v>0</v>
      </c>
      <c r="AD17" s="173">
        <f t="shared" si="1"/>
        <v>0</v>
      </c>
      <c r="AE17" s="173">
        <f t="shared" si="1"/>
        <v>0</v>
      </c>
      <c r="AF17" s="173">
        <f t="shared" si="1"/>
        <v>0</v>
      </c>
      <c r="AG17" s="170">
        <f t="shared" si="1"/>
        <v>0</v>
      </c>
      <c r="AH17" s="173">
        <f t="shared" si="1"/>
        <v>0</v>
      </c>
      <c r="AI17" s="173">
        <f t="shared" si="1"/>
        <v>0</v>
      </c>
      <c r="AJ17" s="173">
        <f t="shared" si="1"/>
        <v>0</v>
      </c>
      <c r="AK17" s="183">
        <f t="shared" si="1"/>
        <v>0</v>
      </c>
      <c r="AL17" s="173">
        <f t="shared" si="2"/>
        <v>0</v>
      </c>
      <c r="AM17" s="173">
        <f t="shared" si="2"/>
        <v>0</v>
      </c>
      <c r="AN17" s="173">
        <f t="shared" si="2"/>
        <v>0</v>
      </c>
      <c r="AO17" s="172">
        <f t="shared" si="2"/>
        <v>0</v>
      </c>
      <c r="AP17" s="170">
        <f t="shared" si="2"/>
        <v>0</v>
      </c>
      <c r="AQ17" s="173">
        <f t="shared" si="2"/>
        <v>0</v>
      </c>
      <c r="AR17" s="172">
        <f t="shared" si="2"/>
        <v>0</v>
      </c>
    </row>
    <row r="18" spans="1:44" ht="15.75" thickBot="1" x14ac:dyDescent="0.25">
      <c r="A18" s="118"/>
      <c r="B18" s="137">
        <f>EOMONTH(B14,1)</f>
        <v>45351</v>
      </c>
      <c r="C18" s="143" t="s">
        <v>23</v>
      </c>
      <c r="D18" s="163">
        <f t="shared" ref="D18:T18" si="3">SUM(D19:D21)</f>
        <v>0</v>
      </c>
      <c r="E18" s="163">
        <f t="shared" si="3"/>
        <v>0</v>
      </c>
      <c r="F18" s="165">
        <f t="shared" si="3"/>
        <v>0</v>
      </c>
      <c r="G18" s="165">
        <f t="shared" si="3"/>
        <v>0</v>
      </c>
      <c r="H18" s="165">
        <f t="shared" si="3"/>
        <v>0</v>
      </c>
      <c r="I18" s="163">
        <f t="shared" si="3"/>
        <v>0</v>
      </c>
      <c r="J18" s="165">
        <f t="shared" si="3"/>
        <v>0</v>
      </c>
      <c r="K18" s="165">
        <f t="shared" si="3"/>
        <v>0</v>
      </c>
      <c r="L18" s="165">
        <f t="shared" si="3"/>
        <v>0</v>
      </c>
      <c r="M18" s="164">
        <f>SUM(M19:M21)</f>
        <v>0</v>
      </c>
      <c r="N18" s="165">
        <f t="shared" si="3"/>
        <v>0</v>
      </c>
      <c r="O18" s="165">
        <f t="shared" si="3"/>
        <v>0</v>
      </c>
      <c r="P18" s="165">
        <f t="shared" si="3"/>
        <v>0</v>
      </c>
      <c r="Q18" s="164">
        <f t="shared" si="3"/>
        <v>0</v>
      </c>
      <c r="R18" s="163">
        <f t="shared" si="3"/>
        <v>0</v>
      </c>
      <c r="S18" s="165">
        <f t="shared" si="3"/>
        <v>0</v>
      </c>
      <c r="T18" s="164">
        <f t="shared" si="3"/>
        <v>0</v>
      </c>
      <c r="U18" s="118"/>
      <c r="AA18" s="125" t="s">
        <v>79</v>
      </c>
      <c r="AB18" s="171">
        <f t="shared" si="1"/>
        <v>0</v>
      </c>
      <c r="AC18" s="171">
        <f t="shared" si="1"/>
        <v>0</v>
      </c>
      <c r="AD18" s="175">
        <f t="shared" si="1"/>
        <v>0</v>
      </c>
      <c r="AE18" s="175">
        <f t="shared" si="1"/>
        <v>0</v>
      </c>
      <c r="AF18" s="175">
        <f t="shared" si="1"/>
        <v>0</v>
      </c>
      <c r="AG18" s="171">
        <f t="shared" si="1"/>
        <v>0</v>
      </c>
      <c r="AH18" s="175">
        <f t="shared" si="1"/>
        <v>0</v>
      </c>
      <c r="AI18" s="175">
        <f t="shared" si="1"/>
        <v>0</v>
      </c>
      <c r="AJ18" s="175">
        <f t="shared" si="1"/>
        <v>0</v>
      </c>
      <c r="AK18" s="184">
        <f t="shared" si="1"/>
        <v>0</v>
      </c>
      <c r="AL18" s="175">
        <f t="shared" si="2"/>
        <v>0</v>
      </c>
      <c r="AM18" s="175">
        <f t="shared" si="2"/>
        <v>0</v>
      </c>
      <c r="AN18" s="175">
        <f t="shared" si="2"/>
        <v>0</v>
      </c>
      <c r="AO18" s="174">
        <f t="shared" si="2"/>
        <v>0</v>
      </c>
      <c r="AP18" s="171">
        <f t="shared" si="2"/>
        <v>0</v>
      </c>
      <c r="AQ18" s="175">
        <f t="shared" si="2"/>
        <v>0</v>
      </c>
      <c r="AR18" s="174">
        <f t="shared" si="2"/>
        <v>0</v>
      </c>
    </row>
    <row r="19" spans="1:44" x14ac:dyDescent="0.2">
      <c r="A19" s="118"/>
      <c r="B19" s="139">
        <f t="shared" ref="B19:B82" si="4">EOMONTH(B15,1)</f>
        <v>45351</v>
      </c>
      <c r="C19" s="125" t="s">
        <v>24</v>
      </c>
      <c r="D19" s="87"/>
      <c r="E19" s="87"/>
      <c r="F19" s="86"/>
      <c r="G19" s="86"/>
      <c r="H19" s="86"/>
      <c r="I19" s="87"/>
      <c r="J19" s="86"/>
      <c r="K19" s="86"/>
      <c r="L19" s="86"/>
      <c r="M19" s="88"/>
      <c r="N19" s="86"/>
      <c r="O19" s="86"/>
      <c r="P19" s="86"/>
      <c r="Q19" s="88"/>
      <c r="R19" s="87"/>
      <c r="S19" s="86"/>
      <c r="T19" s="88"/>
      <c r="U19" s="118"/>
    </row>
    <row r="20" spans="1:44" ht="15" x14ac:dyDescent="0.25">
      <c r="A20" s="118"/>
      <c r="B20" s="139">
        <f t="shared" si="4"/>
        <v>45351</v>
      </c>
      <c r="C20" s="125" t="s">
        <v>25</v>
      </c>
      <c r="D20" s="87"/>
      <c r="E20" s="87"/>
      <c r="F20" s="86"/>
      <c r="G20" s="86"/>
      <c r="H20" s="86"/>
      <c r="I20" s="87"/>
      <c r="J20" s="86"/>
      <c r="K20" s="86"/>
      <c r="L20" s="86"/>
      <c r="M20" s="88"/>
      <c r="N20" s="86"/>
      <c r="O20" s="86"/>
      <c r="P20" s="86"/>
      <c r="Q20" s="88"/>
      <c r="R20" s="87"/>
      <c r="S20" s="86"/>
      <c r="T20" s="88"/>
      <c r="U20" s="118"/>
      <c r="AA20" s="59" t="s">
        <v>80</v>
      </c>
      <c r="AB20" s="84"/>
      <c r="AC20" s="84"/>
      <c r="AD20" s="84"/>
      <c r="AE20" s="84"/>
      <c r="AF20" s="84"/>
      <c r="AG20" s="84"/>
    </row>
    <row r="21" spans="1:44" ht="13.5" thickBot="1" x14ac:dyDescent="0.25">
      <c r="A21" s="118"/>
      <c r="B21" s="141">
        <f t="shared" si="4"/>
        <v>45351</v>
      </c>
      <c r="C21" s="144" t="s">
        <v>69</v>
      </c>
      <c r="D21" s="90"/>
      <c r="E21" s="90"/>
      <c r="F21" s="89"/>
      <c r="G21" s="89"/>
      <c r="H21" s="89"/>
      <c r="I21" s="90"/>
      <c r="J21" s="89"/>
      <c r="K21" s="89"/>
      <c r="L21" s="89"/>
      <c r="M21" s="91"/>
      <c r="N21" s="89"/>
      <c r="O21" s="89"/>
      <c r="P21" s="89"/>
      <c r="Q21" s="91"/>
      <c r="R21" s="90"/>
      <c r="S21" s="89"/>
      <c r="T21" s="91"/>
      <c r="U21" s="118"/>
      <c r="AA21" s="84"/>
      <c r="AB21" s="204" t="s">
        <v>81</v>
      </c>
      <c r="AC21" s="204"/>
      <c r="AD21" s="204" t="s">
        <v>82</v>
      </c>
      <c r="AE21" s="204"/>
      <c r="AF21" s="204" t="s">
        <v>83</v>
      </c>
      <c r="AG21" s="204"/>
    </row>
    <row r="22" spans="1:44" x14ac:dyDescent="0.2">
      <c r="A22" s="118"/>
      <c r="B22" s="137">
        <f t="shared" si="4"/>
        <v>45382</v>
      </c>
      <c r="C22" s="143" t="s">
        <v>23</v>
      </c>
      <c r="D22" s="163">
        <f t="shared" ref="D22:T22" si="5">SUM(D23:D25)</f>
        <v>0</v>
      </c>
      <c r="E22" s="163">
        <f t="shared" si="5"/>
        <v>0</v>
      </c>
      <c r="F22" s="165">
        <f t="shared" si="5"/>
        <v>0</v>
      </c>
      <c r="G22" s="165">
        <f t="shared" si="5"/>
        <v>0</v>
      </c>
      <c r="H22" s="165">
        <f t="shared" si="5"/>
        <v>0</v>
      </c>
      <c r="I22" s="163">
        <f t="shared" si="5"/>
        <v>0</v>
      </c>
      <c r="J22" s="165">
        <f t="shared" si="5"/>
        <v>0</v>
      </c>
      <c r="K22" s="165">
        <f t="shared" si="5"/>
        <v>0</v>
      </c>
      <c r="L22" s="165">
        <f t="shared" si="5"/>
        <v>0</v>
      </c>
      <c r="M22" s="164">
        <f>SUM(M23:M25)</f>
        <v>0</v>
      </c>
      <c r="N22" s="165">
        <f t="shared" si="5"/>
        <v>0</v>
      </c>
      <c r="O22" s="165">
        <f t="shared" si="5"/>
        <v>0</v>
      </c>
      <c r="P22" s="165">
        <f t="shared" si="5"/>
        <v>0</v>
      </c>
      <c r="Q22" s="164">
        <f t="shared" si="5"/>
        <v>0</v>
      </c>
      <c r="R22" s="163">
        <f t="shared" si="5"/>
        <v>0</v>
      </c>
      <c r="S22" s="165">
        <f t="shared" si="5"/>
        <v>0</v>
      </c>
      <c r="T22" s="164">
        <f t="shared" si="5"/>
        <v>0</v>
      </c>
      <c r="U22" s="118"/>
      <c r="AA22" s="166" t="s">
        <v>84</v>
      </c>
      <c r="AB22" s="205">
        <v>0.5</v>
      </c>
      <c r="AC22" s="205"/>
      <c r="AD22" s="203" t="e">
        <f>SUM(AB16:AB17)/SUM(AB15)</f>
        <v>#DIV/0!</v>
      </c>
      <c r="AE22" s="203"/>
      <c r="AF22" s="203" t="e">
        <f>SUM(AB18)/SUM(AB15)</f>
        <v>#DIV/0!</v>
      </c>
      <c r="AG22" s="203"/>
    </row>
    <row r="23" spans="1:44" x14ac:dyDescent="0.2">
      <c r="A23" s="118"/>
      <c r="B23" s="139">
        <f t="shared" si="4"/>
        <v>45382</v>
      </c>
      <c r="C23" s="125" t="s">
        <v>24</v>
      </c>
      <c r="D23" s="87"/>
      <c r="E23" s="87"/>
      <c r="F23" s="86"/>
      <c r="G23" s="86"/>
      <c r="H23" s="86"/>
      <c r="I23" s="87"/>
      <c r="J23" s="86"/>
      <c r="K23" s="86"/>
      <c r="L23" s="86"/>
      <c r="M23" s="88"/>
      <c r="N23" s="86"/>
      <c r="O23" s="86"/>
      <c r="P23" s="86"/>
      <c r="Q23" s="88"/>
      <c r="R23" s="87"/>
      <c r="S23" s="86"/>
      <c r="T23" s="88"/>
      <c r="U23" s="118"/>
      <c r="AA23" s="166" t="s">
        <v>85</v>
      </c>
      <c r="AB23" s="205">
        <v>0.8</v>
      </c>
      <c r="AC23" s="205"/>
      <c r="AD23" s="203" t="e">
        <f>SUM(AC16:AF17)/SUM($AC$15:$AF$15)</f>
        <v>#DIV/0!</v>
      </c>
      <c r="AE23" s="203"/>
      <c r="AF23" s="203" t="e">
        <f>SUM(AC18:AF18)/SUM($AC$15:$AF$15)</f>
        <v>#DIV/0!</v>
      </c>
      <c r="AG23" s="203"/>
    </row>
    <row r="24" spans="1:44" x14ac:dyDescent="0.2">
      <c r="A24" s="118"/>
      <c r="B24" s="139">
        <f t="shared" si="4"/>
        <v>45382</v>
      </c>
      <c r="C24" s="125" t="s">
        <v>25</v>
      </c>
      <c r="D24" s="87"/>
      <c r="E24" s="87"/>
      <c r="F24" s="86"/>
      <c r="G24" s="86"/>
      <c r="H24" s="86"/>
      <c r="I24" s="87"/>
      <c r="J24" s="86"/>
      <c r="K24" s="86"/>
      <c r="L24" s="86"/>
      <c r="M24" s="88"/>
      <c r="N24" s="86"/>
      <c r="O24" s="86"/>
      <c r="P24" s="86"/>
      <c r="Q24" s="88"/>
      <c r="R24" s="87"/>
      <c r="S24" s="86"/>
      <c r="T24" s="88"/>
      <c r="U24" s="118"/>
      <c r="AA24" s="166" t="s">
        <v>34</v>
      </c>
      <c r="AB24" s="205">
        <v>0.8</v>
      </c>
      <c r="AC24" s="205"/>
      <c r="AD24" s="203" t="e">
        <f>SUM(AG16:AO17)/SUM($AG$15:$AO$15)</f>
        <v>#DIV/0!</v>
      </c>
      <c r="AE24" s="203"/>
      <c r="AF24" s="203" t="e">
        <f>SUM(AG18:AO18)/SUM($AG$15:$AO$15)</f>
        <v>#DIV/0!</v>
      </c>
      <c r="AG24" s="203"/>
    </row>
    <row r="25" spans="1:44" ht="13.5" thickBot="1" x14ac:dyDescent="0.25">
      <c r="A25" s="118"/>
      <c r="B25" s="141">
        <f t="shared" si="4"/>
        <v>45382</v>
      </c>
      <c r="C25" s="144" t="s">
        <v>69</v>
      </c>
      <c r="D25" s="90"/>
      <c r="E25" s="90"/>
      <c r="F25" s="89"/>
      <c r="G25" s="89"/>
      <c r="H25" s="89"/>
      <c r="I25" s="90"/>
      <c r="J25" s="89"/>
      <c r="K25" s="89"/>
      <c r="L25" s="89"/>
      <c r="M25" s="91"/>
      <c r="N25" s="89"/>
      <c r="O25" s="89"/>
      <c r="P25" s="89"/>
      <c r="Q25" s="91"/>
      <c r="R25" s="90"/>
      <c r="S25" s="89"/>
      <c r="T25" s="91"/>
      <c r="U25" s="118"/>
      <c r="AA25" s="166" t="s">
        <v>44</v>
      </c>
      <c r="AB25" s="205">
        <v>0.5</v>
      </c>
      <c r="AC25" s="205"/>
      <c r="AD25" s="203" t="e">
        <f>SUM(AP16:AR17)/SUM($AP$15:$AR$15)</f>
        <v>#DIV/0!</v>
      </c>
      <c r="AE25" s="203"/>
      <c r="AF25" s="203" t="e">
        <f>SUM(AP18:AR18)/SUM($AP$15:$AR$15)</f>
        <v>#DIV/0!</v>
      </c>
      <c r="AG25" s="203"/>
    </row>
    <row r="26" spans="1:44" x14ac:dyDescent="0.2">
      <c r="A26" s="118"/>
      <c r="B26" s="137">
        <f t="shared" si="4"/>
        <v>45412</v>
      </c>
      <c r="C26" s="143" t="s">
        <v>23</v>
      </c>
      <c r="D26" s="163">
        <f t="shared" ref="D26:T26" si="6">SUM(D27:D29)</f>
        <v>0</v>
      </c>
      <c r="E26" s="163">
        <f t="shared" si="6"/>
        <v>0</v>
      </c>
      <c r="F26" s="165">
        <f t="shared" si="6"/>
        <v>0</v>
      </c>
      <c r="G26" s="165">
        <f t="shared" si="6"/>
        <v>0</v>
      </c>
      <c r="H26" s="165">
        <f t="shared" si="6"/>
        <v>0</v>
      </c>
      <c r="I26" s="163">
        <f t="shared" si="6"/>
        <v>0</v>
      </c>
      <c r="J26" s="165">
        <f t="shared" si="6"/>
        <v>0</v>
      </c>
      <c r="K26" s="165">
        <f t="shared" si="6"/>
        <v>0</v>
      </c>
      <c r="L26" s="165">
        <f t="shared" si="6"/>
        <v>0</v>
      </c>
      <c r="M26" s="164">
        <f>SUM(M27:M29)</f>
        <v>0</v>
      </c>
      <c r="N26" s="165">
        <f t="shared" si="6"/>
        <v>0</v>
      </c>
      <c r="O26" s="165">
        <f t="shared" si="6"/>
        <v>0</v>
      </c>
      <c r="P26" s="165">
        <f t="shared" si="6"/>
        <v>0</v>
      </c>
      <c r="Q26" s="164">
        <f t="shared" si="6"/>
        <v>0</v>
      </c>
      <c r="R26" s="163">
        <f t="shared" si="6"/>
        <v>0</v>
      </c>
      <c r="S26" s="165">
        <f t="shared" si="6"/>
        <v>0</v>
      </c>
      <c r="T26" s="164">
        <f t="shared" si="6"/>
        <v>0</v>
      </c>
      <c r="U26" s="118"/>
    </row>
    <row r="27" spans="1:44" x14ac:dyDescent="0.2">
      <c r="A27" s="118"/>
      <c r="B27" s="139">
        <f t="shared" si="4"/>
        <v>45412</v>
      </c>
      <c r="C27" s="125" t="s">
        <v>24</v>
      </c>
      <c r="D27" s="87"/>
      <c r="E27" s="87"/>
      <c r="F27" s="86"/>
      <c r="G27" s="86"/>
      <c r="H27" s="86"/>
      <c r="I27" s="87"/>
      <c r="J27" s="86"/>
      <c r="K27" s="86"/>
      <c r="L27" s="86"/>
      <c r="M27" s="88"/>
      <c r="N27" s="86"/>
      <c r="O27" s="86"/>
      <c r="P27" s="86"/>
      <c r="Q27" s="88"/>
      <c r="R27" s="87"/>
      <c r="S27" s="86"/>
      <c r="T27" s="88"/>
      <c r="U27" s="118"/>
    </row>
    <row r="28" spans="1:44" x14ac:dyDescent="0.2">
      <c r="A28" s="118"/>
      <c r="B28" s="139">
        <f t="shared" si="4"/>
        <v>45412</v>
      </c>
      <c r="C28" s="125" t="s">
        <v>25</v>
      </c>
      <c r="D28" s="87"/>
      <c r="E28" s="87"/>
      <c r="F28" s="86"/>
      <c r="G28" s="86"/>
      <c r="H28" s="86"/>
      <c r="I28" s="87"/>
      <c r="J28" s="86"/>
      <c r="K28" s="86"/>
      <c r="L28" s="86"/>
      <c r="M28" s="88"/>
      <c r="N28" s="86"/>
      <c r="O28" s="86"/>
      <c r="P28" s="86"/>
      <c r="Q28" s="88"/>
      <c r="R28" s="87"/>
      <c r="S28" s="86"/>
      <c r="T28" s="88"/>
      <c r="U28" s="118"/>
    </row>
    <row r="29" spans="1:44" ht="13.5" thickBot="1" x14ac:dyDescent="0.25">
      <c r="A29" s="118"/>
      <c r="B29" s="141">
        <f t="shared" si="4"/>
        <v>45412</v>
      </c>
      <c r="C29" s="144" t="s">
        <v>69</v>
      </c>
      <c r="D29" s="90"/>
      <c r="E29" s="90"/>
      <c r="F29" s="89"/>
      <c r="G29" s="89"/>
      <c r="H29" s="89"/>
      <c r="I29" s="90"/>
      <c r="J29" s="89"/>
      <c r="K29" s="89"/>
      <c r="L29" s="89"/>
      <c r="M29" s="91"/>
      <c r="N29" s="89"/>
      <c r="O29" s="89"/>
      <c r="P29" s="89"/>
      <c r="Q29" s="91"/>
      <c r="R29" s="90"/>
      <c r="S29" s="89"/>
      <c r="T29" s="91"/>
      <c r="U29" s="118"/>
    </row>
    <row r="30" spans="1:44" x14ac:dyDescent="0.2">
      <c r="A30" s="118"/>
      <c r="B30" s="137">
        <f t="shared" si="4"/>
        <v>45443</v>
      </c>
      <c r="C30" s="143" t="s">
        <v>23</v>
      </c>
      <c r="D30" s="163">
        <f t="shared" ref="D30:T30" si="7">SUM(D31:D33)</f>
        <v>0</v>
      </c>
      <c r="E30" s="163">
        <f t="shared" si="7"/>
        <v>0</v>
      </c>
      <c r="F30" s="165">
        <f t="shared" si="7"/>
        <v>0</v>
      </c>
      <c r="G30" s="165">
        <f t="shared" si="7"/>
        <v>0</v>
      </c>
      <c r="H30" s="165">
        <f t="shared" si="7"/>
        <v>0</v>
      </c>
      <c r="I30" s="163">
        <f t="shared" si="7"/>
        <v>0</v>
      </c>
      <c r="J30" s="165">
        <f t="shared" si="7"/>
        <v>0</v>
      </c>
      <c r="K30" s="165">
        <f t="shared" si="7"/>
        <v>0</v>
      </c>
      <c r="L30" s="165">
        <f t="shared" si="7"/>
        <v>0</v>
      </c>
      <c r="M30" s="164">
        <f>SUM(M31:M33)</f>
        <v>0</v>
      </c>
      <c r="N30" s="165">
        <f t="shared" si="7"/>
        <v>0</v>
      </c>
      <c r="O30" s="165">
        <f t="shared" si="7"/>
        <v>0</v>
      </c>
      <c r="P30" s="165">
        <f t="shared" si="7"/>
        <v>0</v>
      </c>
      <c r="Q30" s="164">
        <f t="shared" si="7"/>
        <v>0</v>
      </c>
      <c r="R30" s="163">
        <f t="shared" si="7"/>
        <v>0</v>
      </c>
      <c r="S30" s="165">
        <f t="shared" si="7"/>
        <v>0</v>
      </c>
      <c r="T30" s="164">
        <f t="shared" si="7"/>
        <v>0</v>
      </c>
      <c r="U30" s="118"/>
    </row>
    <row r="31" spans="1:44" x14ac:dyDescent="0.2">
      <c r="A31" s="118"/>
      <c r="B31" s="139">
        <f t="shared" si="4"/>
        <v>45443</v>
      </c>
      <c r="C31" s="125" t="s">
        <v>24</v>
      </c>
      <c r="D31" s="87"/>
      <c r="E31" s="87"/>
      <c r="F31" s="86"/>
      <c r="G31" s="86"/>
      <c r="H31" s="86"/>
      <c r="I31" s="87"/>
      <c r="J31" s="86"/>
      <c r="K31" s="86"/>
      <c r="L31" s="86"/>
      <c r="M31" s="88"/>
      <c r="N31" s="86"/>
      <c r="O31" s="86"/>
      <c r="P31" s="86"/>
      <c r="Q31" s="88"/>
      <c r="R31" s="87"/>
      <c r="S31" s="86"/>
      <c r="T31" s="88"/>
      <c r="U31" s="118"/>
    </row>
    <row r="32" spans="1:44" x14ac:dyDescent="0.2">
      <c r="A32" s="118"/>
      <c r="B32" s="139">
        <f t="shared" si="4"/>
        <v>45443</v>
      </c>
      <c r="C32" s="125" t="s">
        <v>25</v>
      </c>
      <c r="D32" s="87"/>
      <c r="E32" s="87"/>
      <c r="F32" s="86"/>
      <c r="G32" s="86"/>
      <c r="H32" s="86"/>
      <c r="I32" s="87"/>
      <c r="J32" s="86"/>
      <c r="K32" s="86"/>
      <c r="L32" s="86"/>
      <c r="M32" s="88"/>
      <c r="N32" s="86"/>
      <c r="O32" s="86"/>
      <c r="P32" s="86"/>
      <c r="Q32" s="88"/>
      <c r="R32" s="87"/>
      <c r="S32" s="86"/>
      <c r="T32" s="88"/>
      <c r="U32" s="118"/>
    </row>
    <row r="33" spans="1:21" ht="13.5" thickBot="1" x14ac:dyDescent="0.25">
      <c r="A33" s="118"/>
      <c r="B33" s="141">
        <f t="shared" si="4"/>
        <v>45443</v>
      </c>
      <c r="C33" s="144" t="s">
        <v>69</v>
      </c>
      <c r="D33" s="90"/>
      <c r="E33" s="90"/>
      <c r="F33" s="89"/>
      <c r="G33" s="89"/>
      <c r="H33" s="89"/>
      <c r="I33" s="90"/>
      <c r="J33" s="89"/>
      <c r="K33" s="89"/>
      <c r="L33" s="89"/>
      <c r="M33" s="91"/>
      <c r="N33" s="89"/>
      <c r="O33" s="89"/>
      <c r="P33" s="89"/>
      <c r="Q33" s="91"/>
      <c r="R33" s="90"/>
      <c r="S33" s="89"/>
      <c r="T33" s="91"/>
      <c r="U33" s="118"/>
    </row>
    <row r="34" spans="1:21" x14ac:dyDescent="0.2">
      <c r="A34" s="118"/>
      <c r="B34" s="137">
        <f t="shared" si="4"/>
        <v>45473</v>
      </c>
      <c r="C34" s="143" t="s">
        <v>23</v>
      </c>
      <c r="D34" s="163">
        <f t="shared" ref="D34:T34" si="8">SUM(D35:D37)</f>
        <v>0</v>
      </c>
      <c r="E34" s="163">
        <f t="shared" si="8"/>
        <v>0</v>
      </c>
      <c r="F34" s="165">
        <f t="shared" si="8"/>
        <v>0</v>
      </c>
      <c r="G34" s="165">
        <f t="shared" si="8"/>
        <v>0</v>
      </c>
      <c r="H34" s="165">
        <f t="shared" si="8"/>
        <v>0</v>
      </c>
      <c r="I34" s="163">
        <f t="shared" si="8"/>
        <v>0</v>
      </c>
      <c r="J34" s="165">
        <f t="shared" si="8"/>
        <v>0</v>
      </c>
      <c r="K34" s="165">
        <f t="shared" si="8"/>
        <v>0</v>
      </c>
      <c r="L34" s="165">
        <f t="shared" si="8"/>
        <v>0</v>
      </c>
      <c r="M34" s="164">
        <f>SUM(M35:M37)</f>
        <v>0</v>
      </c>
      <c r="N34" s="165">
        <f t="shared" si="8"/>
        <v>0</v>
      </c>
      <c r="O34" s="165">
        <f t="shared" si="8"/>
        <v>0</v>
      </c>
      <c r="P34" s="165">
        <f t="shared" si="8"/>
        <v>0</v>
      </c>
      <c r="Q34" s="164">
        <f t="shared" si="8"/>
        <v>0</v>
      </c>
      <c r="R34" s="163">
        <f t="shared" si="8"/>
        <v>0</v>
      </c>
      <c r="S34" s="165">
        <f t="shared" si="8"/>
        <v>0</v>
      </c>
      <c r="T34" s="164">
        <f t="shared" si="8"/>
        <v>0</v>
      </c>
      <c r="U34" s="118"/>
    </row>
    <row r="35" spans="1:21" x14ac:dyDescent="0.2">
      <c r="A35" s="118"/>
      <c r="B35" s="139">
        <f t="shared" si="4"/>
        <v>45473</v>
      </c>
      <c r="C35" s="125" t="s">
        <v>24</v>
      </c>
      <c r="D35" s="87"/>
      <c r="E35" s="87"/>
      <c r="F35" s="86"/>
      <c r="G35" s="86"/>
      <c r="H35" s="86"/>
      <c r="I35" s="87"/>
      <c r="J35" s="86"/>
      <c r="K35" s="86"/>
      <c r="L35" s="86"/>
      <c r="M35" s="88"/>
      <c r="N35" s="86"/>
      <c r="O35" s="86"/>
      <c r="P35" s="86"/>
      <c r="Q35" s="88"/>
      <c r="R35" s="87"/>
      <c r="S35" s="86"/>
      <c r="T35" s="88"/>
      <c r="U35" s="118"/>
    </row>
    <row r="36" spans="1:21" x14ac:dyDescent="0.2">
      <c r="A36" s="118"/>
      <c r="B36" s="139">
        <f t="shared" si="4"/>
        <v>45473</v>
      </c>
      <c r="C36" s="125" t="s">
        <v>25</v>
      </c>
      <c r="D36" s="87"/>
      <c r="E36" s="87"/>
      <c r="F36" s="86"/>
      <c r="G36" s="86"/>
      <c r="H36" s="86"/>
      <c r="I36" s="87"/>
      <c r="J36" s="86"/>
      <c r="K36" s="86"/>
      <c r="L36" s="86"/>
      <c r="M36" s="88"/>
      <c r="N36" s="86"/>
      <c r="O36" s="86"/>
      <c r="P36" s="86"/>
      <c r="Q36" s="88"/>
      <c r="R36" s="87"/>
      <c r="S36" s="86"/>
      <c r="T36" s="88"/>
      <c r="U36" s="118"/>
    </row>
    <row r="37" spans="1:21" ht="13.5" thickBot="1" x14ac:dyDescent="0.25">
      <c r="A37" s="118"/>
      <c r="B37" s="141">
        <f t="shared" si="4"/>
        <v>45473</v>
      </c>
      <c r="C37" s="144" t="s">
        <v>69</v>
      </c>
      <c r="D37" s="90"/>
      <c r="E37" s="90"/>
      <c r="F37" s="89"/>
      <c r="G37" s="89"/>
      <c r="H37" s="89"/>
      <c r="I37" s="90"/>
      <c r="J37" s="89"/>
      <c r="K37" s="89"/>
      <c r="L37" s="89"/>
      <c r="M37" s="91"/>
      <c r="N37" s="89"/>
      <c r="O37" s="89"/>
      <c r="P37" s="89"/>
      <c r="Q37" s="91"/>
      <c r="R37" s="90"/>
      <c r="S37" s="89"/>
      <c r="T37" s="91"/>
      <c r="U37" s="118"/>
    </row>
    <row r="38" spans="1:21" x14ac:dyDescent="0.2">
      <c r="A38" s="118"/>
      <c r="B38" s="137">
        <f t="shared" si="4"/>
        <v>45504</v>
      </c>
      <c r="C38" s="143" t="s">
        <v>23</v>
      </c>
      <c r="D38" s="163">
        <f t="shared" ref="D38:T38" si="9">SUM(D39:D41)</f>
        <v>0</v>
      </c>
      <c r="E38" s="163">
        <f t="shared" si="9"/>
        <v>0</v>
      </c>
      <c r="F38" s="165">
        <f t="shared" si="9"/>
        <v>0</v>
      </c>
      <c r="G38" s="165">
        <f t="shared" si="9"/>
        <v>0</v>
      </c>
      <c r="H38" s="165">
        <f t="shared" si="9"/>
        <v>0</v>
      </c>
      <c r="I38" s="163">
        <f t="shared" si="9"/>
        <v>0</v>
      </c>
      <c r="J38" s="165">
        <f t="shared" si="9"/>
        <v>0</v>
      </c>
      <c r="K38" s="165">
        <f t="shared" si="9"/>
        <v>0</v>
      </c>
      <c r="L38" s="165">
        <f t="shared" si="9"/>
        <v>0</v>
      </c>
      <c r="M38" s="164">
        <f>SUM(M39:M41)</f>
        <v>0</v>
      </c>
      <c r="N38" s="165">
        <f t="shared" si="9"/>
        <v>0</v>
      </c>
      <c r="O38" s="165">
        <f t="shared" si="9"/>
        <v>0</v>
      </c>
      <c r="P38" s="165">
        <f t="shared" si="9"/>
        <v>0</v>
      </c>
      <c r="Q38" s="164">
        <f t="shared" si="9"/>
        <v>0</v>
      </c>
      <c r="R38" s="163">
        <f t="shared" si="9"/>
        <v>0</v>
      </c>
      <c r="S38" s="165">
        <f t="shared" si="9"/>
        <v>0</v>
      </c>
      <c r="T38" s="164">
        <f t="shared" si="9"/>
        <v>0</v>
      </c>
      <c r="U38" s="118"/>
    </row>
    <row r="39" spans="1:21" x14ac:dyDescent="0.2">
      <c r="A39" s="118"/>
      <c r="B39" s="139">
        <f t="shared" si="4"/>
        <v>45504</v>
      </c>
      <c r="C39" s="125" t="s">
        <v>24</v>
      </c>
      <c r="D39" s="87"/>
      <c r="E39" s="87"/>
      <c r="F39" s="86"/>
      <c r="G39" s="86"/>
      <c r="H39" s="86"/>
      <c r="I39" s="87"/>
      <c r="J39" s="86"/>
      <c r="K39" s="86"/>
      <c r="L39" s="86"/>
      <c r="M39" s="88"/>
      <c r="N39" s="86"/>
      <c r="O39" s="86"/>
      <c r="P39" s="86"/>
      <c r="Q39" s="88"/>
      <c r="R39" s="87"/>
      <c r="S39" s="86"/>
      <c r="T39" s="88"/>
      <c r="U39" s="118"/>
    </row>
    <row r="40" spans="1:21" x14ac:dyDescent="0.2">
      <c r="A40" s="118"/>
      <c r="B40" s="139">
        <f t="shared" si="4"/>
        <v>45504</v>
      </c>
      <c r="C40" s="125" t="s">
        <v>25</v>
      </c>
      <c r="D40" s="87"/>
      <c r="E40" s="87"/>
      <c r="F40" s="86"/>
      <c r="G40" s="86"/>
      <c r="H40" s="86"/>
      <c r="I40" s="87"/>
      <c r="J40" s="86"/>
      <c r="K40" s="86"/>
      <c r="L40" s="86"/>
      <c r="M40" s="88"/>
      <c r="N40" s="86"/>
      <c r="O40" s="86"/>
      <c r="P40" s="86"/>
      <c r="Q40" s="88"/>
      <c r="R40" s="87"/>
      <c r="S40" s="86"/>
      <c r="T40" s="88"/>
      <c r="U40" s="118"/>
    </row>
    <row r="41" spans="1:21" ht="13.5" thickBot="1" x14ac:dyDescent="0.25">
      <c r="A41" s="118"/>
      <c r="B41" s="141">
        <f t="shared" si="4"/>
        <v>45504</v>
      </c>
      <c r="C41" s="144" t="s">
        <v>69</v>
      </c>
      <c r="D41" s="90"/>
      <c r="E41" s="90"/>
      <c r="F41" s="89"/>
      <c r="G41" s="89"/>
      <c r="H41" s="89"/>
      <c r="I41" s="90"/>
      <c r="J41" s="89"/>
      <c r="K41" s="89"/>
      <c r="L41" s="89"/>
      <c r="M41" s="91"/>
      <c r="N41" s="89"/>
      <c r="O41" s="89"/>
      <c r="P41" s="89"/>
      <c r="Q41" s="91"/>
      <c r="R41" s="90"/>
      <c r="S41" s="89"/>
      <c r="T41" s="91"/>
      <c r="U41" s="118"/>
    </row>
    <row r="42" spans="1:21" x14ac:dyDescent="0.2">
      <c r="A42" s="118"/>
      <c r="B42" s="137">
        <f t="shared" si="4"/>
        <v>45535</v>
      </c>
      <c r="C42" s="143" t="s">
        <v>23</v>
      </c>
      <c r="D42" s="163">
        <f t="shared" ref="D42:T42" si="10">SUM(D43:D45)</f>
        <v>0</v>
      </c>
      <c r="E42" s="163">
        <f t="shared" si="10"/>
        <v>0</v>
      </c>
      <c r="F42" s="165">
        <f t="shared" si="10"/>
        <v>0</v>
      </c>
      <c r="G42" s="165">
        <f t="shared" si="10"/>
        <v>0</v>
      </c>
      <c r="H42" s="165">
        <f t="shared" si="10"/>
        <v>0</v>
      </c>
      <c r="I42" s="163">
        <f t="shared" si="10"/>
        <v>0</v>
      </c>
      <c r="J42" s="165">
        <f t="shared" si="10"/>
        <v>0</v>
      </c>
      <c r="K42" s="165">
        <f t="shared" si="10"/>
        <v>0</v>
      </c>
      <c r="L42" s="165">
        <f t="shared" si="10"/>
        <v>0</v>
      </c>
      <c r="M42" s="164">
        <f>SUM(M43:M45)</f>
        <v>0</v>
      </c>
      <c r="N42" s="165">
        <f t="shared" si="10"/>
        <v>0</v>
      </c>
      <c r="O42" s="165">
        <f t="shared" si="10"/>
        <v>0</v>
      </c>
      <c r="P42" s="165">
        <f t="shared" si="10"/>
        <v>0</v>
      </c>
      <c r="Q42" s="164">
        <f t="shared" si="10"/>
        <v>0</v>
      </c>
      <c r="R42" s="163">
        <f t="shared" si="10"/>
        <v>0</v>
      </c>
      <c r="S42" s="165">
        <f t="shared" si="10"/>
        <v>0</v>
      </c>
      <c r="T42" s="164">
        <f t="shared" si="10"/>
        <v>0</v>
      </c>
      <c r="U42" s="118"/>
    </row>
    <row r="43" spans="1:21" x14ac:dyDescent="0.2">
      <c r="A43" s="118"/>
      <c r="B43" s="139">
        <f t="shared" si="4"/>
        <v>45535</v>
      </c>
      <c r="C43" s="125" t="s">
        <v>24</v>
      </c>
      <c r="D43" s="87"/>
      <c r="E43" s="87"/>
      <c r="F43" s="86"/>
      <c r="G43" s="86"/>
      <c r="H43" s="86"/>
      <c r="I43" s="87"/>
      <c r="J43" s="86"/>
      <c r="K43" s="86"/>
      <c r="L43" s="86"/>
      <c r="M43" s="88"/>
      <c r="N43" s="86"/>
      <c r="O43" s="86"/>
      <c r="P43" s="86"/>
      <c r="Q43" s="88"/>
      <c r="R43" s="87"/>
      <c r="S43" s="86"/>
      <c r="T43" s="88"/>
      <c r="U43" s="118"/>
    </row>
    <row r="44" spans="1:21" x14ac:dyDescent="0.2">
      <c r="A44" s="118"/>
      <c r="B44" s="139">
        <f t="shared" si="4"/>
        <v>45535</v>
      </c>
      <c r="C44" s="125" t="s">
        <v>25</v>
      </c>
      <c r="D44" s="87"/>
      <c r="E44" s="87"/>
      <c r="F44" s="86"/>
      <c r="G44" s="86"/>
      <c r="H44" s="86"/>
      <c r="I44" s="87"/>
      <c r="J44" s="86"/>
      <c r="K44" s="86"/>
      <c r="L44" s="86"/>
      <c r="M44" s="88"/>
      <c r="N44" s="86"/>
      <c r="O44" s="86"/>
      <c r="P44" s="86"/>
      <c r="Q44" s="88"/>
      <c r="R44" s="87"/>
      <c r="S44" s="86"/>
      <c r="T44" s="88"/>
      <c r="U44" s="118"/>
    </row>
    <row r="45" spans="1:21" ht="13.5" thickBot="1" x14ac:dyDescent="0.25">
      <c r="A45" s="118"/>
      <c r="B45" s="141">
        <f t="shared" si="4"/>
        <v>45535</v>
      </c>
      <c r="C45" s="144" t="s">
        <v>69</v>
      </c>
      <c r="D45" s="90"/>
      <c r="E45" s="90"/>
      <c r="F45" s="89"/>
      <c r="G45" s="89"/>
      <c r="H45" s="89"/>
      <c r="I45" s="90"/>
      <c r="J45" s="89"/>
      <c r="K45" s="89"/>
      <c r="L45" s="89"/>
      <c r="M45" s="91"/>
      <c r="N45" s="89"/>
      <c r="O45" s="89"/>
      <c r="P45" s="89"/>
      <c r="Q45" s="91"/>
      <c r="R45" s="90"/>
      <c r="S45" s="89"/>
      <c r="T45" s="91"/>
      <c r="U45" s="118"/>
    </row>
    <row r="46" spans="1:21" x14ac:dyDescent="0.2">
      <c r="A46" s="118"/>
      <c r="B46" s="137">
        <f t="shared" si="4"/>
        <v>45565</v>
      </c>
      <c r="C46" s="143" t="s">
        <v>23</v>
      </c>
      <c r="D46" s="163">
        <f t="shared" ref="D46:T46" si="11">SUM(D47:D49)</f>
        <v>0</v>
      </c>
      <c r="E46" s="163">
        <f t="shared" si="11"/>
        <v>0</v>
      </c>
      <c r="F46" s="165">
        <f t="shared" si="11"/>
        <v>0</v>
      </c>
      <c r="G46" s="165">
        <f t="shared" si="11"/>
        <v>0</v>
      </c>
      <c r="H46" s="165">
        <f t="shared" si="11"/>
        <v>0</v>
      </c>
      <c r="I46" s="163">
        <f t="shared" si="11"/>
        <v>0</v>
      </c>
      <c r="J46" s="165">
        <f t="shared" si="11"/>
        <v>0</v>
      </c>
      <c r="K46" s="165">
        <f t="shared" si="11"/>
        <v>0</v>
      </c>
      <c r="L46" s="165">
        <f t="shared" si="11"/>
        <v>0</v>
      </c>
      <c r="M46" s="164">
        <f>SUM(M47:M49)</f>
        <v>0</v>
      </c>
      <c r="N46" s="165">
        <f t="shared" si="11"/>
        <v>0</v>
      </c>
      <c r="O46" s="165">
        <f t="shared" si="11"/>
        <v>0</v>
      </c>
      <c r="P46" s="165">
        <f t="shared" si="11"/>
        <v>0</v>
      </c>
      <c r="Q46" s="164">
        <f t="shared" si="11"/>
        <v>0</v>
      </c>
      <c r="R46" s="163">
        <f t="shared" si="11"/>
        <v>0</v>
      </c>
      <c r="S46" s="165">
        <f t="shared" si="11"/>
        <v>0</v>
      </c>
      <c r="T46" s="164">
        <f t="shared" si="11"/>
        <v>0</v>
      </c>
      <c r="U46" s="118"/>
    </row>
    <row r="47" spans="1:21" x14ac:dyDescent="0.2">
      <c r="A47" s="118"/>
      <c r="B47" s="139">
        <f t="shared" si="4"/>
        <v>45565</v>
      </c>
      <c r="C47" s="125" t="s">
        <v>24</v>
      </c>
      <c r="D47" s="87"/>
      <c r="E47" s="87"/>
      <c r="F47" s="86"/>
      <c r="G47" s="86"/>
      <c r="H47" s="86"/>
      <c r="I47" s="87"/>
      <c r="J47" s="86"/>
      <c r="K47" s="86"/>
      <c r="L47" s="86"/>
      <c r="M47" s="88"/>
      <c r="N47" s="86"/>
      <c r="O47" s="86"/>
      <c r="P47" s="86"/>
      <c r="Q47" s="88"/>
      <c r="R47" s="87"/>
      <c r="S47" s="86"/>
      <c r="T47" s="88"/>
      <c r="U47" s="118"/>
    </row>
    <row r="48" spans="1:21" x14ac:dyDescent="0.2">
      <c r="A48" s="118"/>
      <c r="B48" s="139">
        <f t="shared" si="4"/>
        <v>45565</v>
      </c>
      <c r="C48" s="125" t="s">
        <v>25</v>
      </c>
      <c r="D48" s="87"/>
      <c r="E48" s="87"/>
      <c r="F48" s="86"/>
      <c r="G48" s="86"/>
      <c r="H48" s="86"/>
      <c r="I48" s="87"/>
      <c r="J48" s="86"/>
      <c r="K48" s="86"/>
      <c r="L48" s="86"/>
      <c r="M48" s="88"/>
      <c r="N48" s="86"/>
      <c r="O48" s="86"/>
      <c r="P48" s="86"/>
      <c r="Q48" s="88"/>
      <c r="R48" s="87"/>
      <c r="S48" s="86"/>
      <c r="T48" s="88"/>
      <c r="U48" s="118"/>
    </row>
    <row r="49" spans="1:21" ht="13.5" thickBot="1" x14ac:dyDescent="0.25">
      <c r="A49" s="118"/>
      <c r="B49" s="141">
        <f t="shared" si="4"/>
        <v>45565</v>
      </c>
      <c r="C49" s="144" t="s">
        <v>69</v>
      </c>
      <c r="D49" s="90"/>
      <c r="E49" s="90"/>
      <c r="F49" s="89"/>
      <c r="G49" s="89"/>
      <c r="H49" s="89"/>
      <c r="I49" s="90"/>
      <c r="J49" s="89"/>
      <c r="K49" s="89"/>
      <c r="L49" s="89"/>
      <c r="M49" s="91"/>
      <c r="N49" s="89"/>
      <c r="O49" s="89"/>
      <c r="P49" s="89"/>
      <c r="Q49" s="91"/>
      <c r="R49" s="90"/>
      <c r="S49" s="89"/>
      <c r="T49" s="91"/>
      <c r="U49" s="118"/>
    </row>
    <row r="50" spans="1:21" x14ac:dyDescent="0.2">
      <c r="A50" s="118"/>
      <c r="B50" s="137">
        <f t="shared" si="4"/>
        <v>45596</v>
      </c>
      <c r="C50" s="143" t="s">
        <v>23</v>
      </c>
      <c r="D50" s="163">
        <f t="shared" ref="D50:T50" si="12">SUM(D51:D53)</f>
        <v>0</v>
      </c>
      <c r="E50" s="163">
        <f t="shared" si="12"/>
        <v>0</v>
      </c>
      <c r="F50" s="165">
        <f t="shared" si="12"/>
        <v>0</v>
      </c>
      <c r="G50" s="165">
        <f t="shared" si="12"/>
        <v>0</v>
      </c>
      <c r="H50" s="165">
        <f t="shared" si="12"/>
        <v>0</v>
      </c>
      <c r="I50" s="163">
        <f t="shared" si="12"/>
        <v>0</v>
      </c>
      <c r="J50" s="165">
        <f t="shared" si="12"/>
        <v>0</v>
      </c>
      <c r="K50" s="165">
        <f t="shared" si="12"/>
        <v>0</v>
      </c>
      <c r="L50" s="165">
        <f t="shared" si="12"/>
        <v>0</v>
      </c>
      <c r="M50" s="164">
        <f>SUM(M51:M53)</f>
        <v>0</v>
      </c>
      <c r="N50" s="165">
        <f t="shared" si="12"/>
        <v>0</v>
      </c>
      <c r="O50" s="165">
        <f t="shared" si="12"/>
        <v>0</v>
      </c>
      <c r="P50" s="165">
        <f t="shared" si="12"/>
        <v>0</v>
      </c>
      <c r="Q50" s="164">
        <f t="shared" si="12"/>
        <v>0</v>
      </c>
      <c r="R50" s="163">
        <f t="shared" si="12"/>
        <v>0</v>
      </c>
      <c r="S50" s="165">
        <f t="shared" si="12"/>
        <v>0</v>
      </c>
      <c r="T50" s="164">
        <f t="shared" si="12"/>
        <v>0</v>
      </c>
      <c r="U50" s="118"/>
    </row>
    <row r="51" spans="1:21" x14ac:dyDescent="0.2">
      <c r="A51" s="118"/>
      <c r="B51" s="139">
        <f t="shared" si="4"/>
        <v>45596</v>
      </c>
      <c r="C51" s="125" t="s">
        <v>24</v>
      </c>
      <c r="D51" s="87"/>
      <c r="E51" s="87"/>
      <c r="F51" s="86"/>
      <c r="G51" s="86"/>
      <c r="H51" s="86"/>
      <c r="I51" s="87"/>
      <c r="J51" s="86"/>
      <c r="K51" s="86"/>
      <c r="L51" s="86"/>
      <c r="M51" s="88"/>
      <c r="N51" s="86"/>
      <c r="O51" s="86"/>
      <c r="P51" s="86"/>
      <c r="Q51" s="88"/>
      <c r="R51" s="87"/>
      <c r="S51" s="86"/>
      <c r="T51" s="88"/>
      <c r="U51" s="118"/>
    </row>
    <row r="52" spans="1:21" x14ac:dyDescent="0.2">
      <c r="A52" s="118"/>
      <c r="B52" s="139">
        <f t="shared" si="4"/>
        <v>45596</v>
      </c>
      <c r="C52" s="125" t="s">
        <v>25</v>
      </c>
      <c r="D52" s="87"/>
      <c r="E52" s="87"/>
      <c r="F52" s="86"/>
      <c r="G52" s="86"/>
      <c r="H52" s="86"/>
      <c r="I52" s="87"/>
      <c r="J52" s="86"/>
      <c r="K52" s="86"/>
      <c r="L52" s="86"/>
      <c r="M52" s="88"/>
      <c r="N52" s="86"/>
      <c r="O52" s="86"/>
      <c r="P52" s="86"/>
      <c r="Q52" s="88"/>
      <c r="R52" s="87"/>
      <c r="S52" s="86"/>
      <c r="T52" s="88"/>
      <c r="U52" s="118"/>
    </row>
    <row r="53" spans="1:21" ht="13.5" thickBot="1" x14ac:dyDescent="0.25">
      <c r="A53" s="118"/>
      <c r="B53" s="141">
        <f t="shared" si="4"/>
        <v>45596</v>
      </c>
      <c r="C53" s="144" t="s">
        <v>69</v>
      </c>
      <c r="D53" s="90"/>
      <c r="E53" s="90"/>
      <c r="F53" s="89"/>
      <c r="G53" s="89"/>
      <c r="H53" s="89"/>
      <c r="I53" s="90"/>
      <c r="J53" s="89"/>
      <c r="K53" s="89"/>
      <c r="L53" s="89"/>
      <c r="M53" s="91"/>
      <c r="N53" s="89"/>
      <c r="O53" s="89"/>
      <c r="P53" s="89"/>
      <c r="Q53" s="91"/>
      <c r="R53" s="90"/>
      <c r="S53" s="89"/>
      <c r="T53" s="91"/>
      <c r="U53" s="118"/>
    </row>
    <row r="54" spans="1:21" x14ac:dyDescent="0.2">
      <c r="A54" s="118"/>
      <c r="B54" s="137">
        <f t="shared" si="4"/>
        <v>45626</v>
      </c>
      <c r="C54" s="143" t="s">
        <v>23</v>
      </c>
      <c r="D54" s="163">
        <f t="shared" ref="D54:T54" si="13">SUM(D55:D57)</f>
        <v>0</v>
      </c>
      <c r="E54" s="163">
        <f t="shared" si="13"/>
        <v>0</v>
      </c>
      <c r="F54" s="165">
        <f t="shared" si="13"/>
        <v>0</v>
      </c>
      <c r="G54" s="165">
        <f t="shared" si="13"/>
        <v>0</v>
      </c>
      <c r="H54" s="165">
        <f t="shared" si="13"/>
        <v>0</v>
      </c>
      <c r="I54" s="163">
        <f t="shared" si="13"/>
        <v>0</v>
      </c>
      <c r="J54" s="165">
        <f t="shared" si="13"/>
        <v>0</v>
      </c>
      <c r="K54" s="165">
        <f t="shared" si="13"/>
        <v>0</v>
      </c>
      <c r="L54" s="165">
        <f t="shared" si="13"/>
        <v>0</v>
      </c>
      <c r="M54" s="164">
        <f>SUM(M55:M57)</f>
        <v>0</v>
      </c>
      <c r="N54" s="165">
        <f t="shared" si="13"/>
        <v>0</v>
      </c>
      <c r="O54" s="165">
        <f t="shared" si="13"/>
        <v>0</v>
      </c>
      <c r="P54" s="165">
        <f t="shared" si="13"/>
        <v>0</v>
      </c>
      <c r="Q54" s="164">
        <f t="shared" si="13"/>
        <v>0</v>
      </c>
      <c r="R54" s="163">
        <f t="shared" si="13"/>
        <v>0</v>
      </c>
      <c r="S54" s="165">
        <f t="shared" si="13"/>
        <v>0</v>
      </c>
      <c r="T54" s="164">
        <f t="shared" si="13"/>
        <v>0</v>
      </c>
      <c r="U54" s="118"/>
    </row>
    <row r="55" spans="1:21" x14ac:dyDescent="0.2">
      <c r="A55" s="118"/>
      <c r="B55" s="139">
        <f t="shared" si="4"/>
        <v>45626</v>
      </c>
      <c r="C55" s="125" t="s">
        <v>24</v>
      </c>
      <c r="D55" s="87"/>
      <c r="E55" s="87"/>
      <c r="F55" s="86"/>
      <c r="G55" s="86"/>
      <c r="H55" s="86"/>
      <c r="I55" s="87"/>
      <c r="J55" s="86"/>
      <c r="K55" s="86"/>
      <c r="L55" s="86"/>
      <c r="M55" s="88"/>
      <c r="N55" s="86"/>
      <c r="O55" s="86"/>
      <c r="P55" s="86"/>
      <c r="Q55" s="88"/>
      <c r="R55" s="87"/>
      <c r="S55" s="86"/>
      <c r="T55" s="88"/>
      <c r="U55" s="118"/>
    </row>
    <row r="56" spans="1:21" x14ac:dyDescent="0.2">
      <c r="A56" s="118"/>
      <c r="B56" s="139">
        <f t="shared" si="4"/>
        <v>45626</v>
      </c>
      <c r="C56" s="125" t="s">
        <v>25</v>
      </c>
      <c r="D56" s="87"/>
      <c r="E56" s="87"/>
      <c r="F56" s="86"/>
      <c r="G56" s="86"/>
      <c r="H56" s="86"/>
      <c r="I56" s="87"/>
      <c r="J56" s="86"/>
      <c r="K56" s="86"/>
      <c r="L56" s="86"/>
      <c r="M56" s="88"/>
      <c r="N56" s="86"/>
      <c r="O56" s="86"/>
      <c r="P56" s="86"/>
      <c r="Q56" s="88"/>
      <c r="R56" s="87"/>
      <c r="S56" s="86"/>
      <c r="T56" s="88"/>
      <c r="U56" s="118"/>
    </row>
    <row r="57" spans="1:21" ht="13.5" thickBot="1" x14ac:dyDescent="0.25">
      <c r="A57" s="118"/>
      <c r="B57" s="141">
        <f t="shared" si="4"/>
        <v>45626</v>
      </c>
      <c r="C57" s="144" t="s">
        <v>69</v>
      </c>
      <c r="D57" s="90"/>
      <c r="E57" s="90"/>
      <c r="F57" s="89"/>
      <c r="G57" s="89"/>
      <c r="H57" s="89"/>
      <c r="I57" s="90"/>
      <c r="J57" s="89"/>
      <c r="K57" s="89"/>
      <c r="L57" s="89"/>
      <c r="M57" s="91"/>
      <c r="N57" s="89"/>
      <c r="O57" s="89"/>
      <c r="P57" s="89"/>
      <c r="Q57" s="91"/>
      <c r="R57" s="90"/>
      <c r="S57" s="89"/>
      <c r="T57" s="91"/>
      <c r="U57" s="118"/>
    </row>
    <row r="58" spans="1:21" x14ac:dyDescent="0.2">
      <c r="A58" s="118"/>
      <c r="B58" s="137">
        <f t="shared" si="4"/>
        <v>45657</v>
      </c>
      <c r="C58" s="143" t="s">
        <v>23</v>
      </c>
      <c r="D58" s="163">
        <f t="shared" ref="D58:T58" si="14">SUM(D59:D61)</f>
        <v>0</v>
      </c>
      <c r="E58" s="163">
        <f t="shared" si="14"/>
        <v>0</v>
      </c>
      <c r="F58" s="165">
        <f t="shared" si="14"/>
        <v>0</v>
      </c>
      <c r="G58" s="165">
        <f t="shared" si="14"/>
        <v>0</v>
      </c>
      <c r="H58" s="165">
        <f t="shared" si="14"/>
        <v>0</v>
      </c>
      <c r="I58" s="163">
        <f t="shared" si="14"/>
        <v>0</v>
      </c>
      <c r="J58" s="165">
        <f t="shared" si="14"/>
        <v>0</v>
      </c>
      <c r="K58" s="165">
        <f t="shared" si="14"/>
        <v>0</v>
      </c>
      <c r="L58" s="165">
        <f t="shared" si="14"/>
        <v>0</v>
      </c>
      <c r="M58" s="164">
        <f>SUM(M59:M61)</f>
        <v>0</v>
      </c>
      <c r="N58" s="165">
        <f t="shared" si="14"/>
        <v>0</v>
      </c>
      <c r="O58" s="165">
        <f t="shared" si="14"/>
        <v>0</v>
      </c>
      <c r="P58" s="165">
        <f t="shared" si="14"/>
        <v>0</v>
      </c>
      <c r="Q58" s="164">
        <f t="shared" si="14"/>
        <v>0</v>
      </c>
      <c r="R58" s="163">
        <f t="shared" si="14"/>
        <v>0</v>
      </c>
      <c r="S58" s="165">
        <f t="shared" si="14"/>
        <v>0</v>
      </c>
      <c r="T58" s="164">
        <f t="shared" si="14"/>
        <v>0</v>
      </c>
      <c r="U58" s="118"/>
    </row>
    <row r="59" spans="1:21" x14ac:dyDescent="0.2">
      <c r="A59" s="118"/>
      <c r="B59" s="139">
        <f t="shared" si="4"/>
        <v>45657</v>
      </c>
      <c r="C59" s="125" t="s">
        <v>24</v>
      </c>
      <c r="D59" s="87"/>
      <c r="E59" s="87"/>
      <c r="F59" s="86"/>
      <c r="G59" s="86"/>
      <c r="H59" s="86"/>
      <c r="I59" s="87"/>
      <c r="J59" s="86"/>
      <c r="K59" s="86"/>
      <c r="L59" s="86"/>
      <c r="M59" s="88"/>
      <c r="N59" s="86"/>
      <c r="O59" s="86"/>
      <c r="P59" s="86"/>
      <c r="Q59" s="88"/>
      <c r="R59" s="87"/>
      <c r="S59" s="86"/>
      <c r="T59" s="88"/>
      <c r="U59" s="118"/>
    </row>
    <row r="60" spans="1:21" x14ac:dyDescent="0.2">
      <c r="A60" s="118"/>
      <c r="B60" s="139">
        <f t="shared" si="4"/>
        <v>45657</v>
      </c>
      <c r="C60" s="125" t="s">
        <v>25</v>
      </c>
      <c r="D60" s="87"/>
      <c r="E60" s="87"/>
      <c r="F60" s="86"/>
      <c r="G60" s="86"/>
      <c r="H60" s="86"/>
      <c r="I60" s="87"/>
      <c r="J60" s="86"/>
      <c r="K60" s="86"/>
      <c r="L60" s="86"/>
      <c r="M60" s="88"/>
      <c r="N60" s="86"/>
      <c r="O60" s="86"/>
      <c r="P60" s="86"/>
      <c r="Q60" s="88"/>
      <c r="R60" s="87"/>
      <c r="S60" s="86"/>
      <c r="T60" s="88"/>
      <c r="U60" s="118"/>
    </row>
    <row r="61" spans="1:21" ht="13.5" thickBot="1" x14ac:dyDescent="0.25">
      <c r="A61" s="118"/>
      <c r="B61" s="141">
        <f t="shared" si="4"/>
        <v>45657</v>
      </c>
      <c r="C61" s="144" t="s">
        <v>69</v>
      </c>
      <c r="D61" s="90"/>
      <c r="E61" s="90"/>
      <c r="F61" s="89"/>
      <c r="G61" s="89"/>
      <c r="H61" s="89"/>
      <c r="I61" s="90"/>
      <c r="J61" s="89"/>
      <c r="K61" s="89"/>
      <c r="L61" s="89"/>
      <c r="M61" s="91"/>
      <c r="N61" s="89"/>
      <c r="O61" s="89"/>
      <c r="P61" s="89"/>
      <c r="Q61" s="91"/>
      <c r="R61" s="90"/>
      <c r="S61" s="89"/>
      <c r="T61" s="91"/>
      <c r="U61" s="118"/>
    </row>
    <row r="62" spans="1:21" x14ac:dyDescent="0.2">
      <c r="A62" s="118"/>
      <c r="B62" s="137">
        <f t="shared" si="4"/>
        <v>45688</v>
      </c>
      <c r="C62" s="143" t="s">
        <v>23</v>
      </c>
      <c r="D62" s="163">
        <f t="shared" ref="D62:T62" si="15">SUM(D63:D65)</f>
        <v>0</v>
      </c>
      <c r="E62" s="163">
        <f t="shared" si="15"/>
        <v>0</v>
      </c>
      <c r="F62" s="165">
        <f t="shared" si="15"/>
        <v>0</v>
      </c>
      <c r="G62" s="165">
        <f t="shared" si="15"/>
        <v>0</v>
      </c>
      <c r="H62" s="165">
        <f t="shared" si="15"/>
        <v>0</v>
      </c>
      <c r="I62" s="163">
        <f t="shared" si="15"/>
        <v>0</v>
      </c>
      <c r="J62" s="165">
        <f t="shared" si="15"/>
        <v>0</v>
      </c>
      <c r="K62" s="165">
        <f t="shared" si="15"/>
        <v>0</v>
      </c>
      <c r="L62" s="165">
        <f t="shared" si="15"/>
        <v>0</v>
      </c>
      <c r="M62" s="164">
        <f>SUM(M63:M65)</f>
        <v>0</v>
      </c>
      <c r="N62" s="165">
        <f t="shared" si="15"/>
        <v>0</v>
      </c>
      <c r="O62" s="165">
        <f t="shared" si="15"/>
        <v>0</v>
      </c>
      <c r="P62" s="165">
        <f t="shared" si="15"/>
        <v>0</v>
      </c>
      <c r="Q62" s="164">
        <f t="shared" si="15"/>
        <v>0</v>
      </c>
      <c r="R62" s="163">
        <f t="shared" si="15"/>
        <v>0</v>
      </c>
      <c r="S62" s="165">
        <f t="shared" si="15"/>
        <v>0</v>
      </c>
      <c r="T62" s="164">
        <f t="shared" si="15"/>
        <v>0</v>
      </c>
      <c r="U62" s="118"/>
    </row>
    <row r="63" spans="1:21" x14ac:dyDescent="0.2">
      <c r="A63" s="118"/>
      <c r="B63" s="139">
        <f t="shared" si="4"/>
        <v>45688</v>
      </c>
      <c r="C63" s="125" t="s">
        <v>24</v>
      </c>
      <c r="D63" s="87"/>
      <c r="E63" s="87"/>
      <c r="F63" s="86"/>
      <c r="G63" s="86"/>
      <c r="H63" s="86"/>
      <c r="I63" s="87"/>
      <c r="J63" s="86"/>
      <c r="K63" s="86"/>
      <c r="L63" s="86"/>
      <c r="M63" s="88"/>
      <c r="N63" s="86"/>
      <c r="O63" s="86"/>
      <c r="P63" s="86"/>
      <c r="Q63" s="88"/>
      <c r="R63" s="87"/>
      <c r="S63" s="86"/>
      <c r="T63" s="88"/>
      <c r="U63" s="118"/>
    </row>
    <row r="64" spans="1:21" x14ac:dyDescent="0.2">
      <c r="A64" s="118"/>
      <c r="B64" s="139">
        <f t="shared" si="4"/>
        <v>45688</v>
      </c>
      <c r="C64" s="125" t="s">
        <v>25</v>
      </c>
      <c r="D64" s="87"/>
      <c r="E64" s="87"/>
      <c r="F64" s="86"/>
      <c r="G64" s="86"/>
      <c r="H64" s="86"/>
      <c r="I64" s="87"/>
      <c r="J64" s="86"/>
      <c r="K64" s="86"/>
      <c r="L64" s="86"/>
      <c r="M64" s="88"/>
      <c r="N64" s="86"/>
      <c r="O64" s="86"/>
      <c r="P64" s="86"/>
      <c r="Q64" s="88"/>
      <c r="R64" s="87"/>
      <c r="S64" s="86"/>
      <c r="T64" s="88"/>
      <c r="U64" s="118"/>
    </row>
    <row r="65" spans="1:21" ht="13.5" thickBot="1" x14ac:dyDescent="0.25">
      <c r="A65" s="118"/>
      <c r="B65" s="141">
        <f t="shared" si="4"/>
        <v>45688</v>
      </c>
      <c r="C65" s="144" t="s">
        <v>69</v>
      </c>
      <c r="D65" s="90"/>
      <c r="E65" s="90"/>
      <c r="F65" s="89"/>
      <c r="G65" s="89"/>
      <c r="H65" s="89"/>
      <c r="I65" s="90"/>
      <c r="J65" s="89"/>
      <c r="K65" s="89"/>
      <c r="L65" s="89"/>
      <c r="M65" s="91"/>
      <c r="N65" s="89"/>
      <c r="O65" s="89"/>
      <c r="P65" s="89"/>
      <c r="Q65" s="91"/>
      <c r="R65" s="90"/>
      <c r="S65" s="89"/>
      <c r="T65" s="91"/>
      <c r="U65" s="118"/>
    </row>
    <row r="66" spans="1:21" x14ac:dyDescent="0.2">
      <c r="A66" s="118"/>
      <c r="B66" s="137">
        <f t="shared" si="4"/>
        <v>45716</v>
      </c>
      <c r="C66" s="143" t="s">
        <v>23</v>
      </c>
      <c r="D66" s="163">
        <f t="shared" ref="D66:T66" si="16">SUM(D67:D69)</f>
        <v>0</v>
      </c>
      <c r="E66" s="163">
        <f t="shared" si="16"/>
        <v>0</v>
      </c>
      <c r="F66" s="165">
        <f t="shared" si="16"/>
        <v>0</v>
      </c>
      <c r="G66" s="165">
        <f t="shared" si="16"/>
        <v>0</v>
      </c>
      <c r="H66" s="165">
        <f t="shared" si="16"/>
        <v>0</v>
      </c>
      <c r="I66" s="163">
        <f t="shared" si="16"/>
        <v>0</v>
      </c>
      <c r="J66" s="165">
        <f t="shared" si="16"/>
        <v>0</v>
      </c>
      <c r="K66" s="165">
        <f t="shared" si="16"/>
        <v>0</v>
      </c>
      <c r="L66" s="165">
        <f t="shared" si="16"/>
        <v>0</v>
      </c>
      <c r="M66" s="164">
        <f>SUM(M67:M69)</f>
        <v>0</v>
      </c>
      <c r="N66" s="165">
        <f t="shared" si="16"/>
        <v>0</v>
      </c>
      <c r="O66" s="165">
        <f t="shared" si="16"/>
        <v>0</v>
      </c>
      <c r="P66" s="165">
        <f t="shared" si="16"/>
        <v>0</v>
      </c>
      <c r="Q66" s="164">
        <f t="shared" si="16"/>
        <v>0</v>
      </c>
      <c r="R66" s="163">
        <f t="shared" si="16"/>
        <v>0</v>
      </c>
      <c r="S66" s="165">
        <f t="shared" si="16"/>
        <v>0</v>
      </c>
      <c r="T66" s="164">
        <f t="shared" si="16"/>
        <v>0</v>
      </c>
      <c r="U66" s="118"/>
    </row>
    <row r="67" spans="1:21" x14ac:dyDescent="0.2">
      <c r="A67" s="118"/>
      <c r="B67" s="139">
        <f t="shared" si="4"/>
        <v>45716</v>
      </c>
      <c r="C67" s="125" t="s">
        <v>24</v>
      </c>
      <c r="D67" s="87"/>
      <c r="E67" s="87"/>
      <c r="F67" s="86"/>
      <c r="G67" s="86"/>
      <c r="H67" s="86"/>
      <c r="I67" s="87"/>
      <c r="J67" s="86"/>
      <c r="K67" s="86"/>
      <c r="L67" s="86"/>
      <c r="M67" s="88"/>
      <c r="N67" s="86"/>
      <c r="O67" s="86"/>
      <c r="P67" s="86"/>
      <c r="Q67" s="88"/>
      <c r="R67" s="87"/>
      <c r="S67" s="86"/>
      <c r="T67" s="88"/>
      <c r="U67" s="118"/>
    </row>
    <row r="68" spans="1:21" x14ac:dyDescent="0.2">
      <c r="A68" s="118"/>
      <c r="B68" s="139">
        <f t="shared" si="4"/>
        <v>45716</v>
      </c>
      <c r="C68" s="125" t="s">
        <v>25</v>
      </c>
      <c r="D68" s="87"/>
      <c r="E68" s="87"/>
      <c r="F68" s="86"/>
      <c r="G68" s="86"/>
      <c r="H68" s="86"/>
      <c r="I68" s="87"/>
      <c r="J68" s="86"/>
      <c r="K68" s="86"/>
      <c r="L68" s="86"/>
      <c r="M68" s="88"/>
      <c r="N68" s="86"/>
      <c r="O68" s="86"/>
      <c r="P68" s="86"/>
      <c r="Q68" s="88"/>
      <c r="R68" s="87"/>
      <c r="S68" s="86"/>
      <c r="T68" s="88"/>
      <c r="U68" s="118"/>
    </row>
    <row r="69" spans="1:21" ht="13.5" thickBot="1" x14ac:dyDescent="0.25">
      <c r="A69" s="118"/>
      <c r="B69" s="141">
        <f t="shared" si="4"/>
        <v>45716</v>
      </c>
      <c r="C69" s="144" t="s">
        <v>69</v>
      </c>
      <c r="D69" s="90"/>
      <c r="E69" s="90"/>
      <c r="F69" s="89"/>
      <c r="G69" s="89"/>
      <c r="H69" s="89"/>
      <c r="I69" s="90"/>
      <c r="J69" s="89"/>
      <c r="K69" s="89"/>
      <c r="L69" s="89"/>
      <c r="M69" s="91"/>
      <c r="N69" s="89"/>
      <c r="O69" s="89"/>
      <c r="P69" s="89"/>
      <c r="Q69" s="91"/>
      <c r="R69" s="90"/>
      <c r="S69" s="89"/>
      <c r="T69" s="91"/>
      <c r="U69" s="118"/>
    </row>
    <row r="70" spans="1:21" x14ac:dyDescent="0.2">
      <c r="A70" s="118"/>
      <c r="B70" s="137">
        <f t="shared" si="4"/>
        <v>45747</v>
      </c>
      <c r="C70" s="143" t="s">
        <v>23</v>
      </c>
      <c r="D70" s="163">
        <f>SUM(D71:D73)</f>
        <v>0</v>
      </c>
      <c r="E70" s="163">
        <f t="shared" ref="E70:T70" si="17">SUM(E71:E73)</f>
        <v>0</v>
      </c>
      <c r="F70" s="165">
        <f t="shared" si="17"/>
        <v>0</v>
      </c>
      <c r="G70" s="165">
        <f t="shared" si="17"/>
        <v>0</v>
      </c>
      <c r="H70" s="165">
        <f t="shared" si="17"/>
        <v>0</v>
      </c>
      <c r="I70" s="163">
        <f t="shared" si="17"/>
        <v>0</v>
      </c>
      <c r="J70" s="165">
        <f t="shared" si="17"/>
        <v>0</v>
      </c>
      <c r="K70" s="165">
        <f t="shared" si="17"/>
        <v>0</v>
      </c>
      <c r="L70" s="165">
        <f t="shared" si="17"/>
        <v>0</v>
      </c>
      <c r="M70" s="164">
        <f>SUM(M71:M73)</f>
        <v>0</v>
      </c>
      <c r="N70" s="165">
        <f t="shared" si="17"/>
        <v>0</v>
      </c>
      <c r="O70" s="165">
        <f t="shared" si="17"/>
        <v>0</v>
      </c>
      <c r="P70" s="165">
        <f t="shared" si="17"/>
        <v>0</v>
      </c>
      <c r="Q70" s="164">
        <f t="shared" si="17"/>
        <v>0</v>
      </c>
      <c r="R70" s="163">
        <f t="shared" si="17"/>
        <v>0</v>
      </c>
      <c r="S70" s="165">
        <f t="shared" si="17"/>
        <v>0</v>
      </c>
      <c r="T70" s="164">
        <f t="shared" si="17"/>
        <v>0</v>
      </c>
      <c r="U70" s="118"/>
    </row>
    <row r="71" spans="1:21" x14ac:dyDescent="0.2">
      <c r="A71" s="118"/>
      <c r="B71" s="139">
        <f t="shared" si="4"/>
        <v>45747</v>
      </c>
      <c r="C71" s="125" t="s">
        <v>24</v>
      </c>
      <c r="D71" s="87"/>
      <c r="E71" s="87"/>
      <c r="F71" s="86"/>
      <c r="G71" s="86"/>
      <c r="H71" s="86"/>
      <c r="I71" s="87"/>
      <c r="J71" s="86"/>
      <c r="K71" s="86"/>
      <c r="L71" s="86"/>
      <c r="M71" s="88"/>
      <c r="N71" s="86"/>
      <c r="O71" s="86"/>
      <c r="P71" s="86"/>
      <c r="Q71" s="88"/>
      <c r="R71" s="87"/>
      <c r="S71" s="86"/>
      <c r="T71" s="88"/>
      <c r="U71" s="118"/>
    </row>
    <row r="72" spans="1:21" x14ac:dyDescent="0.2">
      <c r="A72" s="118"/>
      <c r="B72" s="139">
        <f t="shared" si="4"/>
        <v>45747</v>
      </c>
      <c r="C72" s="125" t="s">
        <v>25</v>
      </c>
      <c r="D72" s="87"/>
      <c r="E72" s="87"/>
      <c r="F72" s="86"/>
      <c r="G72" s="86"/>
      <c r="H72" s="86"/>
      <c r="I72" s="87"/>
      <c r="J72" s="86"/>
      <c r="K72" s="86"/>
      <c r="L72" s="86"/>
      <c r="M72" s="88"/>
      <c r="N72" s="86"/>
      <c r="O72" s="86"/>
      <c r="P72" s="86"/>
      <c r="Q72" s="88"/>
      <c r="R72" s="87"/>
      <c r="S72" s="86"/>
      <c r="T72" s="88"/>
      <c r="U72" s="118"/>
    </row>
    <row r="73" spans="1:21" ht="13.5" thickBot="1" x14ac:dyDescent="0.25">
      <c r="A73" s="118"/>
      <c r="B73" s="141">
        <f t="shared" si="4"/>
        <v>45747</v>
      </c>
      <c r="C73" s="144" t="s">
        <v>69</v>
      </c>
      <c r="D73" s="90"/>
      <c r="E73" s="90"/>
      <c r="F73" s="89"/>
      <c r="G73" s="89"/>
      <c r="H73" s="89"/>
      <c r="I73" s="90"/>
      <c r="J73" s="89"/>
      <c r="K73" s="89"/>
      <c r="L73" s="89"/>
      <c r="M73" s="91"/>
      <c r="N73" s="89"/>
      <c r="O73" s="89"/>
      <c r="P73" s="89"/>
      <c r="Q73" s="91"/>
      <c r="R73" s="90"/>
      <c r="S73" s="89"/>
      <c r="T73" s="91"/>
      <c r="U73" s="118"/>
    </row>
    <row r="74" spans="1:21" x14ac:dyDescent="0.2">
      <c r="A74" s="118"/>
      <c r="B74" s="137">
        <f>EOMONTH(B70,1)</f>
        <v>45777</v>
      </c>
      <c r="C74" s="143" t="s">
        <v>23</v>
      </c>
      <c r="D74" s="163">
        <v>0</v>
      </c>
      <c r="E74" s="163">
        <v>0</v>
      </c>
      <c r="F74" s="165">
        <v>0</v>
      </c>
      <c r="G74" s="165">
        <v>0</v>
      </c>
      <c r="H74" s="165">
        <v>0</v>
      </c>
      <c r="I74" s="163">
        <v>0</v>
      </c>
      <c r="J74" s="165">
        <v>0</v>
      </c>
      <c r="K74" s="165">
        <v>0</v>
      </c>
      <c r="L74" s="165">
        <v>0</v>
      </c>
      <c r="M74" s="164">
        <v>0</v>
      </c>
      <c r="N74" s="165">
        <v>0</v>
      </c>
      <c r="O74" s="165">
        <v>0</v>
      </c>
      <c r="P74" s="165">
        <v>0</v>
      </c>
      <c r="Q74" s="164">
        <v>0</v>
      </c>
      <c r="R74" s="163">
        <v>0</v>
      </c>
      <c r="S74" s="165">
        <v>0</v>
      </c>
      <c r="T74" s="164">
        <v>0</v>
      </c>
      <c r="U74" s="118"/>
    </row>
    <row r="75" spans="1:21" x14ac:dyDescent="0.2">
      <c r="A75" s="118"/>
      <c r="B75" s="139">
        <f t="shared" si="4"/>
        <v>45777</v>
      </c>
      <c r="C75" s="125" t="s">
        <v>24</v>
      </c>
      <c r="D75" s="87"/>
      <c r="E75" s="87"/>
      <c r="F75" s="86"/>
      <c r="G75" s="86"/>
      <c r="H75" s="86"/>
      <c r="I75" s="87"/>
      <c r="J75" s="86"/>
      <c r="K75" s="86"/>
      <c r="L75" s="86"/>
      <c r="M75" s="88"/>
      <c r="N75" s="86"/>
      <c r="O75" s="86"/>
      <c r="P75" s="86"/>
      <c r="Q75" s="88"/>
      <c r="R75" s="87"/>
      <c r="S75" s="86"/>
      <c r="T75" s="88"/>
      <c r="U75" s="118"/>
    </row>
    <row r="76" spans="1:21" x14ac:dyDescent="0.2">
      <c r="A76" s="118"/>
      <c r="B76" s="139">
        <f t="shared" si="4"/>
        <v>45777</v>
      </c>
      <c r="C76" s="125" t="s">
        <v>25</v>
      </c>
      <c r="D76" s="87"/>
      <c r="E76" s="87"/>
      <c r="F76" s="86"/>
      <c r="G76" s="86"/>
      <c r="H76" s="86"/>
      <c r="I76" s="87"/>
      <c r="J76" s="86"/>
      <c r="K76" s="86"/>
      <c r="L76" s="86"/>
      <c r="M76" s="88"/>
      <c r="N76" s="86"/>
      <c r="O76" s="86"/>
      <c r="P76" s="86"/>
      <c r="Q76" s="88"/>
      <c r="R76" s="87"/>
      <c r="S76" s="86"/>
      <c r="T76" s="88"/>
      <c r="U76" s="118"/>
    </row>
    <row r="77" spans="1:21" ht="13.5" thickBot="1" x14ac:dyDescent="0.25">
      <c r="A77" s="118"/>
      <c r="B77" s="141">
        <f t="shared" si="4"/>
        <v>45777</v>
      </c>
      <c r="C77" s="144" t="s">
        <v>69</v>
      </c>
      <c r="D77" s="90"/>
      <c r="E77" s="90"/>
      <c r="F77" s="89"/>
      <c r="G77" s="89"/>
      <c r="H77" s="89"/>
      <c r="I77" s="90"/>
      <c r="J77" s="89"/>
      <c r="K77" s="89"/>
      <c r="L77" s="89"/>
      <c r="M77" s="91"/>
      <c r="N77" s="89"/>
      <c r="O77" s="89"/>
      <c r="P77" s="89"/>
      <c r="Q77" s="91"/>
      <c r="R77" s="90"/>
      <c r="S77" s="89"/>
      <c r="T77" s="91"/>
      <c r="U77" s="118"/>
    </row>
    <row r="78" spans="1:21" x14ac:dyDescent="0.2">
      <c r="A78" s="118"/>
      <c r="B78" s="137">
        <f t="shared" si="4"/>
        <v>45808</v>
      </c>
      <c r="C78" s="143" t="s">
        <v>23</v>
      </c>
      <c r="D78" s="163">
        <f t="shared" ref="D78:T78" si="18">SUM(D79:D81)</f>
        <v>0</v>
      </c>
      <c r="E78" s="163">
        <f t="shared" si="18"/>
        <v>0</v>
      </c>
      <c r="F78" s="165">
        <f t="shared" si="18"/>
        <v>0</v>
      </c>
      <c r="G78" s="165">
        <f t="shared" si="18"/>
        <v>0</v>
      </c>
      <c r="H78" s="165">
        <f t="shared" si="18"/>
        <v>0</v>
      </c>
      <c r="I78" s="163">
        <f t="shared" si="18"/>
        <v>0</v>
      </c>
      <c r="J78" s="165">
        <f t="shared" si="18"/>
        <v>0</v>
      </c>
      <c r="K78" s="165">
        <f t="shared" si="18"/>
        <v>0</v>
      </c>
      <c r="L78" s="165">
        <f t="shared" si="18"/>
        <v>0</v>
      </c>
      <c r="M78" s="164">
        <f>SUM(M79:M81)</f>
        <v>0</v>
      </c>
      <c r="N78" s="165">
        <f t="shared" si="18"/>
        <v>0</v>
      </c>
      <c r="O78" s="165">
        <f t="shared" si="18"/>
        <v>0</v>
      </c>
      <c r="P78" s="165">
        <f t="shared" si="18"/>
        <v>0</v>
      </c>
      <c r="Q78" s="164">
        <f t="shared" si="18"/>
        <v>0</v>
      </c>
      <c r="R78" s="163">
        <f t="shared" si="18"/>
        <v>0</v>
      </c>
      <c r="S78" s="165">
        <f t="shared" si="18"/>
        <v>0</v>
      </c>
      <c r="T78" s="164">
        <f t="shared" si="18"/>
        <v>0</v>
      </c>
      <c r="U78" s="118"/>
    </row>
    <row r="79" spans="1:21" x14ac:dyDescent="0.2">
      <c r="A79" s="118"/>
      <c r="B79" s="139">
        <f t="shared" si="4"/>
        <v>45808</v>
      </c>
      <c r="C79" s="125" t="s">
        <v>24</v>
      </c>
      <c r="D79" s="87"/>
      <c r="E79" s="87"/>
      <c r="F79" s="86"/>
      <c r="G79" s="86"/>
      <c r="H79" s="86"/>
      <c r="I79" s="87"/>
      <c r="J79" s="86"/>
      <c r="K79" s="86"/>
      <c r="L79" s="86"/>
      <c r="M79" s="88"/>
      <c r="N79" s="86"/>
      <c r="O79" s="86"/>
      <c r="P79" s="86"/>
      <c r="Q79" s="88"/>
      <c r="R79" s="87"/>
      <c r="S79" s="86"/>
      <c r="T79" s="88"/>
      <c r="U79" s="118"/>
    </row>
    <row r="80" spans="1:21" x14ac:dyDescent="0.2">
      <c r="A80" s="118"/>
      <c r="B80" s="139">
        <f t="shared" si="4"/>
        <v>45808</v>
      </c>
      <c r="C80" s="125" t="s">
        <v>25</v>
      </c>
      <c r="D80" s="87"/>
      <c r="E80" s="87"/>
      <c r="F80" s="86"/>
      <c r="G80" s="86"/>
      <c r="H80" s="86"/>
      <c r="I80" s="87"/>
      <c r="J80" s="86"/>
      <c r="K80" s="86"/>
      <c r="L80" s="86"/>
      <c r="M80" s="88"/>
      <c r="N80" s="86"/>
      <c r="O80" s="86"/>
      <c r="P80" s="86"/>
      <c r="Q80" s="88"/>
      <c r="R80" s="87"/>
      <c r="S80" s="86"/>
      <c r="T80" s="88"/>
      <c r="U80" s="118"/>
    </row>
    <row r="81" spans="1:21" ht="13.5" thickBot="1" x14ac:dyDescent="0.25">
      <c r="A81" s="118"/>
      <c r="B81" s="141">
        <f t="shared" si="4"/>
        <v>45808</v>
      </c>
      <c r="C81" s="144" t="s">
        <v>69</v>
      </c>
      <c r="D81" s="90"/>
      <c r="E81" s="90"/>
      <c r="F81" s="89"/>
      <c r="G81" s="89"/>
      <c r="H81" s="89"/>
      <c r="I81" s="90"/>
      <c r="J81" s="89"/>
      <c r="K81" s="89"/>
      <c r="L81" s="89"/>
      <c r="M81" s="91"/>
      <c r="N81" s="89"/>
      <c r="O81" s="89"/>
      <c r="P81" s="89"/>
      <c r="Q81" s="91"/>
      <c r="R81" s="90"/>
      <c r="S81" s="89"/>
      <c r="T81" s="91"/>
      <c r="U81" s="118"/>
    </row>
    <row r="82" spans="1:21" x14ac:dyDescent="0.2">
      <c r="A82" s="118"/>
      <c r="B82" s="137">
        <f t="shared" si="4"/>
        <v>45838</v>
      </c>
      <c r="C82" s="143" t="s">
        <v>23</v>
      </c>
      <c r="D82" s="163">
        <f t="shared" ref="D82:T82" si="19">SUM(D83:D85)</f>
        <v>0</v>
      </c>
      <c r="E82" s="163">
        <f t="shared" si="19"/>
        <v>0</v>
      </c>
      <c r="F82" s="165">
        <f t="shared" si="19"/>
        <v>0</v>
      </c>
      <c r="G82" s="165">
        <f t="shared" si="19"/>
        <v>0</v>
      </c>
      <c r="H82" s="165">
        <f t="shared" si="19"/>
        <v>0</v>
      </c>
      <c r="I82" s="163">
        <f t="shared" si="19"/>
        <v>0</v>
      </c>
      <c r="J82" s="165">
        <f t="shared" si="19"/>
        <v>0</v>
      </c>
      <c r="K82" s="165">
        <f t="shared" si="19"/>
        <v>0</v>
      </c>
      <c r="L82" s="165">
        <f t="shared" si="19"/>
        <v>0</v>
      </c>
      <c r="M82" s="164">
        <f>SUM(M83:M85)</f>
        <v>0</v>
      </c>
      <c r="N82" s="165">
        <f t="shared" si="19"/>
        <v>0</v>
      </c>
      <c r="O82" s="165">
        <f t="shared" si="19"/>
        <v>0</v>
      </c>
      <c r="P82" s="165">
        <f t="shared" si="19"/>
        <v>0</v>
      </c>
      <c r="Q82" s="164">
        <f t="shared" si="19"/>
        <v>0</v>
      </c>
      <c r="R82" s="163">
        <f t="shared" si="19"/>
        <v>0</v>
      </c>
      <c r="S82" s="165">
        <f t="shared" si="19"/>
        <v>0</v>
      </c>
      <c r="T82" s="164">
        <f t="shared" si="19"/>
        <v>0</v>
      </c>
      <c r="U82" s="118"/>
    </row>
    <row r="83" spans="1:21" x14ac:dyDescent="0.2">
      <c r="A83" s="118"/>
      <c r="B83" s="139">
        <f t="shared" ref="B83:B109" si="20">EOMONTH(B79,1)</f>
        <v>45838</v>
      </c>
      <c r="C83" s="125" t="s">
        <v>24</v>
      </c>
      <c r="D83" s="87"/>
      <c r="E83" s="87"/>
      <c r="F83" s="86"/>
      <c r="G83" s="86"/>
      <c r="H83" s="86"/>
      <c r="I83" s="87"/>
      <c r="J83" s="86"/>
      <c r="K83" s="86"/>
      <c r="L83" s="86"/>
      <c r="M83" s="88"/>
      <c r="N83" s="86"/>
      <c r="O83" s="86"/>
      <c r="P83" s="86"/>
      <c r="Q83" s="88"/>
      <c r="R83" s="87"/>
      <c r="S83" s="86"/>
      <c r="T83" s="88"/>
      <c r="U83" s="118"/>
    </row>
    <row r="84" spans="1:21" x14ac:dyDescent="0.2">
      <c r="A84" s="118"/>
      <c r="B84" s="139">
        <f t="shared" si="20"/>
        <v>45838</v>
      </c>
      <c r="C84" s="125" t="s">
        <v>25</v>
      </c>
      <c r="D84" s="87"/>
      <c r="E84" s="87"/>
      <c r="F84" s="86"/>
      <c r="G84" s="86"/>
      <c r="H84" s="86"/>
      <c r="I84" s="87"/>
      <c r="J84" s="86"/>
      <c r="K84" s="86"/>
      <c r="L84" s="86"/>
      <c r="M84" s="88"/>
      <c r="N84" s="86"/>
      <c r="O84" s="86"/>
      <c r="P84" s="86"/>
      <c r="Q84" s="88"/>
      <c r="R84" s="87"/>
      <c r="S84" s="86"/>
      <c r="T84" s="88"/>
      <c r="U84" s="118"/>
    </row>
    <row r="85" spans="1:21" ht="13.5" thickBot="1" x14ac:dyDescent="0.25">
      <c r="A85" s="118"/>
      <c r="B85" s="141">
        <f t="shared" si="20"/>
        <v>45838</v>
      </c>
      <c r="C85" s="144" t="s">
        <v>69</v>
      </c>
      <c r="D85" s="90"/>
      <c r="E85" s="90"/>
      <c r="F85" s="89"/>
      <c r="G85" s="89"/>
      <c r="H85" s="89"/>
      <c r="I85" s="90"/>
      <c r="J85" s="89"/>
      <c r="K85" s="89"/>
      <c r="L85" s="89"/>
      <c r="M85" s="91"/>
      <c r="N85" s="89"/>
      <c r="O85" s="89"/>
      <c r="P85" s="89"/>
      <c r="Q85" s="91"/>
      <c r="R85" s="90"/>
      <c r="S85" s="89"/>
      <c r="T85" s="91"/>
      <c r="U85" s="118"/>
    </row>
    <row r="86" spans="1:21" x14ac:dyDescent="0.2">
      <c r="A86" s="118"/>
      <c r="B86" s="137">
        <f t="shared" si="20"/>
        <v>45869</v>
      </c>
      <c r="C86" s="143" t="s">
        <v>23</v>
      </c>
      <c r="D86" s="163">
        <f t="shared" ref="D86:T86" si="21">SUM(D87:D89)</f>
        <v>0</v>
      </c>
      <c r="E86" s="163">
        <f t="shared" si="21"/>
        <v>0</v>
      </c>
      <c r="F86" s="165">
        <f t="shared" si="21"/>
        <v>0</v>
      </c>
      <c r="G86" s="165">
        <f t="shared" si="21"/>
        <v>0</v>
      </c>
      <c r="H86" s="165">
        <f t="shared" si="21"/>
        <v>0</v>
      </c>
      <c r="I86" s="163">
        <f t="shared" si="21"/>
        <v>0</v>
      </c>
      <c r="J86" s="165">
        <f t="shared" si="21"/>
        <v>0</v>
      </c>
      <c r="K86" s="165">
        <f t="shared" si="21"/>
        <v>0</v>
      </c>
      <c r="L86" s="165">
        <f t="shared" si="21"/>
        <v>0</v>
      </c>
      <c r="M86" s="164">
        <f>SUM(M87:M89)</f>
        <v>0</v>
      </c>
      <c r="N86" s="165">
        <f t="shared" si="21"/>
        <v>0</v>
      </c>
      <c r="O86" s="165">
        <f t="shared" si="21"/>
        <v>0</v>
      </c>
      <c r="P86" s="165">
        <f t="shared" si="21"/>
        <v>0</v>
      </c>
      <c r="Q86" s="164">
        <f t="shared" si="21"/>
        <v>0</v>
      </c>
      <c r="R86" s="163">
        <f t="shared" si="21"/>
        <v>0</v>
      </c>
      <c r="S86" s="165">
        <f t="shared" si="21"/>
        <v>0</v>
      </c>
      <c r="T86" s="164">
        <f t="shared" si="21"/>
        <v>0</v>
      </c>
      <c r="U86" s="118"/>
    </row>
    <row r="87" spans="1:21" x14ac:dyDescent="0.2">
      <c r="A87" s="118"/>
      <c r="B87" s="139">
        <f t="shared" si="20"/>
        <v>45869</v>
      </c>
      <c r="C87" s="125" t="s">
        <v>24</v>
      </c>
      <c r="D87" s="87"/>
      <c r="E87" s="87"/>
      <c r="F87" s="86"/>
      <c r="G87" s="86"/>
      <c r="H87" s="86"/>
      <c r="I87" s="87"/>
      <c r="J87" s="86"/>
      <c r="K87" s="86"/>
      <c r="L87" s="86"/>
      <c r="M87" s="88"/>
      <c r="N87" s="86"/>
      <c r="O87" s="86"/>
      <c r="P87" s="86"/>
      <c r="Q87" s="88"/>
      <c r="R87" s="87"/>
      <c r="S87" s="86"/>
      <c r="T87" s="88"/>
      <c r="U87" s="118"/>
    </row>
    <row r="88" spans="1:21" x14ac:dyDescent="0.2">
      <c r="A88" s="118"/>
      <c r="B88" s="139">
        <f t="shared" si="20"/>
        <v>45869</v>
      </c>
      <c r="C88" s="125" t="s">
        <v>25</v>
      </c>
      <c r="D88" s="87"/>
      <c r="E88" s="87"/>
      <c r="F88" s="86"/>
      <c r="G88" s="86"/>
      <c r="H88" s="86"/>
      <c r="I88" s="87"/>
      <c r="J88" s="86"/>
      <c r="K88" s="86"/>
      <c r="L88" s="86"/>
      <c r="M88" s="88"/>
      <c r="N88" s="86"/>
      <c r="O88" s="86"/>
      <c r="P88" s="86"/>
      <c r="Q88" s="88"/>
      <c r="R88" s="87"/>
      <c r="S88" s="86"/>
      <c r="T88" s="88"/>
      <c r="U88" s="118"/>
    </row>
    <row r="89" spans="1:21" ht="13.5" thickBot="1" x14ac:dyDescent="0.25">
      <c r="A89" s="118"/>
      <c r="B89" s="141">
        <f t="shared" si="20"/>
        <v>45869</v>
      </c>
      <c r="C89" s="144" t="s">
        <v>69</v>
      </c>
      <c r="D89" s="90"/>
      <c r="E89" s="90"/>
      <c r="F89" s="89"/>
      <c r="G89" s="89"/>
      <c r="H89" s="89"/>
      <c r="I89" s="90"/>
      <c r="J89" s="89"/>
      <c r="K89" s="89"/>
      <c r="L89" s="89"/>
      <c r="M89" s="91"/>
      <c r="N89" s="89"/>
      <c r="O89" s="89"/>
      <c r="P89" s="89"/>
      <c r="Q89" s="91"/>
      <c r="R89" s="90"/>
      <c r="S89" s="89"/>
      <c r="T89" s="91"/>
      <c r="U89" s="118"/>
    </row>
    <row r="90" spans="1:21" x14ac:dyDescent="0.2">
      <c r="A90" s="118"/>
      <c r="B90" s="137">
        <f t="shared" si="20"/>
        <v>45900</v>
      </c>
      <c r="C90" s="143" t="s">
        <v>23</v>
      </c>
      <c r="D90" s="163">
        <f t="shared" ref="D90:T90" si="22">SUM(D91:D93)</f>
        <v>0</v>
      </c>
      <c r="E90" s="163">
        <f t="shared" si="22"/>
        <v>0</v>
      </c>
      <c r="F90" s="165">
        <f t="shared" si="22"/>
        <v>0</v>
      </c>
      <c r="G90" s="165">
        <f t="shared" si="22"/>
        <v>0</v>
      </c>
      <c r="H90" s="165">
        <f t="shared" si="22"/>
        <v>0</v>
      </c>
      <c r="I90" s="163">
        <f t="shared" si="22"/>
        <v>0</v>
      </c>
      <c r="J90" s="165">
        <f t="shared" si="22"/>
        <v>0</v>
      </c>
      <c r="K90" s="165">
        <f t="shared" si="22"/>
        <v>0</v>
      </c>
      <c r="L90" s="165">
        <f t="shared" si="22"/>
        <v>0</v>
      </c>
      <c r="M90" s="164">
        <f>SUM(M91:M93)</f>
        <v>0</v>
      </c>
      <c r="N90" s="165">
        <f t="shared" si="22"/>
        <v>0</v>
      </c>
      <c r="O90" s="165">
        <f t="shared" si="22"/>
        <v>0</v>
      </c>
      <c r="P90" s="165">
        <f t="shared" si="22"/>
        <v>0</v>
      </c>
      <c r="Q90" s="164">
        <f t="shared" si="22"/>
        <v>0</v>
      </c>
      <c r="R90" s="163">
        <f t="shared" si="22"/>
        <v>0</v>
      </c>
      <c r="S90" s="165">
        <f t="shared" si="22"/>
        <v>0</v>
      </c>
      <c r="T90" s="164">
        <f t="shared" si="22"/>
        <v>0</v>
      </c>
      <c r="U90" s="118"/>
    </row>
    <row r="91" spans="1:21" x14ac:dyDescent="0.2">
      <c r="A91" s="118"/>
      <c r="B91" s="139">
        <f t="shared" si="20"/>
        <v>45900</v>
      </c>
      <c r="C91" s="125" t="s">
        <v>24</v>
      </c>
      <c r="D91" s="87"/>
      <c r="E91" s="87"/>
      <c r="F91" s="86"/>
      <c r="G91" s="86"/>
      <c r="H91" s="86"/>
      <c r="I91" s="87"/>
      <c r="J91" s="86"/>
      <c r="K91" s="86"/>
      <c r="L91" s="86"/>
      <c r="M91" s="88"/>
      <c r="N91" s="86"/>
      <c r="O91" s="86"/>
      <c r="P91" s="86"/>
      <c r="Q91" s="88"/>
      <c r="R91" s="87"/>
      <c r="S91" s="86"/>
      <c r="T91" s="88"/>
      <c r="U91" s="118"/>
    </row>
    <row r="92" spans="1:21" x14ac:dyDescent="0.2">
      <c r="A92" s="118"/>
      <c r="B92" s="139">
        <f t="shared" si="20"/>
        <v>45900</v>
      </c>
      <c r="C92" s="125" t="s">
        <v>25</v>
      </c>
      <c r="D92" s="87"/>
      <c r="E92" s="87"/>
      <c r="F92" s="86"/>
      <c r="G92" s="86"/>
      <c r="H92" s="86"/>
      <c r="I92" s="87"/>
      <c r="J92" s="86"/>
      <c r="K92" s="86"/>
      <c r="L92" s="86"/>
      <c r="M92" s="88"/>
      <c r="N92" s="86"/>
      <c r="O92" s="86"/>
      <c r="P92" s="86"/>
      <c r="Q92" s="88"/>
      <c r="R92" s="87"/>
      <c r="S92" s="86"/>
      <c r="T92" s="88"/>
      <c r="U92" s="118"/>
    </row>
    <row r="93" spans="1:21" ht="13.5" thickBot="1" x14ac:dyDescent="0.25">
      <c r="A93" s="118"/>
      <c r="B93" s="141">
        <f t="shared" si="20"/>
        <v>45900</v>
      </c>
      <c r="C93" s="144" t="s">
        <v>69</v>
      </c>
      <c r="D93" s="90"/>
      <c r="E93" s="90"/>
      <c r="F93" s="89"/>
      <c r="G93" s="89"/>
      <c r="H93" s="89"/>
      <c r="I93" s="90"/>
      <c r="J93" s="89"/>
      <c r="K93" s="89"/>
      <c r="L93" s="89"/>
      <c r="M93" s="91"/>
      <c r="N93" s="89"/>
      <c r="O93" s="89"/>
      <c r="P93" s="89"/>
      <c r="Q93" s="91"/>
      <c r="R93" s="90"/>
      <c r="S93" s="89"/>
      <c r="T93" s="91"/>
      <c r="U93" s="118"/>
    </row>
    <row r="94" spans="1:21" x14ac:dyDescent="0.2">
      <c r="A94" s="118"/>
      <c r="B94" s="137">
        <f t="shared" si="20"/>
        <v>45930</v>
      </c>
      <c r="C94" s="143" t="s">
        <v>23</v>
      </c>
      <c r="D94" s="163">
        <f t="shared" ref="D94:T94" si="23">SUM(D95:D97)</f>
        <v>0</v>
      </c>
      <c r="E94" s="163">
        <f t="shared" si="23"/>
        <v>0</v>
      </c>
      <c r="F94" s="165">
        <f t="shared" si="23"/>
        <v>0</v>
      </c>
      <c r="G94" s="165">
        <f t="shared" si="23"/>
        <v>0</v>
      </c>
      <c r="H94" s="165">
        <f t="shared" si="23"/>
        <v>0</v>
      </c>
      <c r="I94" s="163">
        <f t="shared" si="23"/>
        <v>0</v>
      </c>
      <c r="J94" s="165">
        <f t="shared" si="23"/>
        <v>0</v>
      </c>
      <c r="K94" s="165">
        <f t="shared" si="23"/>
        <v>0</v>
      </c>
      <c r="L94" s="165">
        <f t="shared" si="23"/>
        <v>0</v>
      </c>
      <c r="M94" s="164">
        <f>SUM(M95:M97)</f>
        <v>0</v>
      </c>
      <c r="N94" s="165">
        <f t="shared" si="23"/>
        <v>0</v>
      </c>
      <c r="O94" s="165">
        <f t="shared" si="23"/>
        <v>0</v>
      </c>
      <c r="P94" s="165">
        <f t="shared" si="23"/>
        <v>0</v>
      </c>
      <c r="Q94" s="164">
        <f t="shared" si="23"/>
        <v>0</v>
      </c>
      <c r="R94" s="163">
        <f t="shared" si="23"/>
        <v>0</v>
      </c>
      <c r="S94" s="165">
        <f t="shared" si="23"/>
        <v>0</v>
      </c>
      <c r="T94" s="164">
        <f t="shared" si="23"/>
        <v>0</v>
      </c>
      <c r="U94" s="118"/>
    </row>
    <row r="95" spans="1:21" x14ac:dyDescent="0.2">
      <c r="A95" s="118"/>
      <c r="B95" s="139">
        <f t="shared" si="20"/>
        <v>45930</v>
      </c>
      <c r="C95" s="125" t="s">
        <v>24</v>
      </c>
      <c r="D95" s="87"/>
      <c r="E95" s="87"/>
      <c r="F95" s="86"/>
      <c r="G95" s="86"/>
      <c r="H95" s="86"/>
      <c r="I95" s="87"/>
      <c r="J95" s="86"/>
      <c r="K95" s="86"/>
      <c r="L95" s="86"/>
      <c r="M95" s="88"/>
      <c r="N95" s="86"/>
      <c r="O95" s="86"/>
      <c r="P95" s="86"/>
      <c r="Q95" s="88"/>
      <c r="R95" s="87"/>
      <c r="S95" s="86"/>
      <c r="T95" s="88"/>
      <c r="U95" s="118"/>
    </row>
    <row r="96" spans="1:21" x14ac:dyDescent="0.2">
      <c r="A96" s="118"/>
      <c r="B96" s="139">
        <f t="shared" si="20"/>
        <v>45930</v>
      </c>
      <c r="C96" s="125" t="s">
        <v>25</v>
      </c>
      <c r="D96" s="87"/>
      <c r="E96" s="87"/>
      <c r="F96" s="86"/>
      <c r="G96" s="86"/>
      <c r="H96" s="86"/>
      <c r="I96" s="87"/>
      <c r="J96" s="86"/>
      <c r="K96" s="86"/>
      <c r="L96" s="86"/>
      <c r="M96" s="88"/>
      <c r="N96" s="86"/>
      <c r="O96" s="86"/>
      <c r="P96" s="86"/>
      <c r="Q96" s="88"/>
      <c r="R96" s="87"/>
      <c r="S96" s="86"/>
      <c r="T96" s="88"/>
      <c r="U96" s="118"/>
    </row>
    <row r="97" spans="1:22" ht="13.5" thickBot="1" x14ac:dyDescent="0.25">
      <c r="A97" s="118"/>
      <c r="B97" s="141">
        <f t="shared" si="20"/>
        <v>45930</v>
      </c>
      <c r="C97" s="144" t="s">
        <v>69</v>
      </c>
      <c r="D97" s="90"/>
      <c r="E97" s="90"/>
      <c r="F97" s="89"/>
      <c r="G97" s="89"/>
      <c r="H97" s="89"/>
      <c r="I97" s="90"/>
      <c r="J97" s="89"/>
      <c r="K97" s="89"/>
      <c r="L97" s="89"/>
      <c r="M97" s="91"/>
      <c r="N97" s="89"/>
      <c r="O97" s="89"/>
      <c r="P97" s="89"/>
      <c r="Q97" s="91"/>
      <c r="R97" s="90"/>
      <c r="S97" s="89"/>
      <c r="T97" s="91"/>
      <c r="U97" s="118"/>
    </row>
    <row r="98" spans="1:22" x14ac:dyDescent="0.2">
      <c r="A98" s="118"/>
      <c r="B98" s="137">
        <f t="shared" si="20"/>
        <v>45961</v>
      </c>
      <c r="C98" s="143" t="s">
        <v>23</v>
      </c>
      <c r="D98" s="163">
        <f t="shared" ref="D98:T98" si="24">SUM(D99:D101)</f>
        <v>0</v>
      </c>
      <c r="E98" s="163">
        <f t="shared" si="24"/>
        <v>0</v>
      </c>
      <c r="F98" s="165">
        <f t="shared" si="24"/>
        <v>0</v>
      </c>
      <c r="G98" s="165">
        <f t="shared" si="24"/>
        <v>0</v>
      </c>
      <c r="H98" s="165">
        <f t="shared" si="24"/>
        <v>0</v>
      </c>
      <c r="I98" s="163">
        <f t="shared" si="24"/>
        <v>0</v>
      </c>
      <c r="J98" s="165">
        <f t="shared" si="24"/>
        <v>0</v>
      </c>
      <c r="K98" s="165">
        <f t="shared" si="24"/>
        <v>0</v>
      </c>
      <c r="L98" s="165">
        <f t="shared" si="24"/>
        <v>0</v>
      </c>
      <c r="M98" s="164">
        <f>SUM(M99:M101)</f>
        <v>0</v>
      </c>
      <c r="N98" s="165">
        <f t="shared" si="24"/>
        <v>0</v>
      </c>
      <c r="O98" s="165">
        <f t="shared" si="24"/>
        <v>0</v>
      </c>
      <c r="P98" s="165">
        <f t="shared" si="24"/>
        <v>0</v>
      </c>
      <c r="Q98" s="164">
        <f t="shared" si="24"/>
        <v>0</v>
      </c>
      <c r="R98" s="163">
        <f t="shared" si="24"/>
        <v>0</v>
      </c>
      <c r="S98" s="165">
        <f t="shared" si="24"/>
        <v>0</v>
      </c>
      <c r="T98" s="164">
        <f t="shared" si="24"/>
        <v>0</v>
      </c>
      <c r="U98" s="118"/>
    </row>
    <row r="99" spans="1:22" x14ac:dyDescent="0.2">
      <c r="A99" s="118"/>
      <c r="B99" s="139">
        <f t="shared" si="20"/>
        <v>45961</v>
      </c>
      <c r="C99" s="125" t="s">
        <v>24</v>
      </c>
      <c r="D99" s="87"/>
      <c r="E99" s="87"/>
      <c r="F99" s="86"/>
      <c r="G99" s="86"/>
      <c r="H99" s="86"/>
      <c r="I99" s="87"/>
      <c r="J99" s="86"/>
      <c r="K99" s="86"/>
      <c r="L99" s="86"/>
      <c r="M99" s="88"/>
      <c r="N99" s="86"/>
      <c r="O99" s="86"/>
      <c r="P99" s="86"/>
      <c r="Q99" s="88"/>
      <c r="R99" s="87"/>
      <c r="S99" s="86"/>
      <c r="T99" s="88"/>
      <c r="U99" s="118"/>
    </row>
    <row r="100" spans="1:22" x14ac:dyDescent="0.2">
      <c r="A100" s="118"/>
      <c r="B100" s="139">
        <f t="shared" si="20"/>
        <v>45961</v>
      </c>
      <c r="C100" s="125" t="s">
        <v>25</v>
      </c>
      <c r="D100" s="87"/>
      <c r="E100" s="87"/>
      <c r="F100" s="86"/>
      <c r="G100" s="86"/>
      <c r="H100" s="86"/>
      <c r="I100" s="87"/>
      <c r="J100" s="86"/>
      <c r="K100" s="86"/>
      <c r="L100" s="86"/>
      <c r="M100" s="88"/>
      <c r="N100" s="86"/>
      <c r="O100" s="86"/>
      <c r="P100" s="86"/>
      <c r="Q100" s="88"/>
      <c r="R100" s="87"/>
      <c r="S100" s="86"/>
      <c r="T100" s="88"/>
      <c r="U100" s="118"/>
    </row>
    <row r="101" spans="1:22" ht="13.5" thickBot="1" x14ac:dyDescent="0.25">
      <c r="A101" s="118"/>
      <c r="B101" s="141">
        <f t="shared" si="20"/>
        <v>45961</v>
      </c>
      <c r="C101" s="144" t="s">
        <v>69</v>
      </c>
      <c r="D101" s="90"/>
      <c r="E101" s="90"/>
      <c r="F101" s="89"/>
      <c r="G101" s="89"/>
      <c r="H101" s="89"/>
      <c r="I101" s="90"/>
      <c r="J101" s="89"/>
      <c r="K101" s="89"/>
      <c r="L101" s="89"/>
      <c r="M101" s="91"/>
      <c r="N101" s="89"/>
      <c r="O101" s="89"/>
      <c r="P101" s="89"/>
      <c r="Q101" s="91"/>
      <c r="R101" s="90"/>
      <c r="S101" s="89"/>
      <c r="T101" s="91"/>
      <c r="U101" s="118"/>
    </row>
    <row r="102" spans="1:22" x14ac:dyDescent="0.2">
      <c r="A102" s="118"/>
      <c r="B102" s="137">
        <f t="shared" si="20"/>
        <v>45991</v>
      </c>
      <c r="C102" s="143" t="s">
        <v>23</v>
      </c>
      <c r="D102" s="163">
        <f t="shared" ref="D102:T102" si="25">SUM(D103:D105)</f>
        <v>0</v>
      </c>
      <c r="E102" s="163">
        <f t="shared" si="25"/>
        <v>0</v>
      </c>
      <c r="F102" s="165">
        <f t="shared" si="25"/>
        <v>0</v>
      </c>
      <c r="G102" s="165">
        <f t="shared" si="25"/>
        <v>0</v>
      </c>
      <c r="H102" s="165">
        <f t="shared" si="25"/>
        <v>0</v>
      </c>
      <c r="I102" s="163">
        <f t="shared" si="25"/>
        <v>0</v>
      </c>
      <c r="J102" s="165">
        <f t="shared" si="25"/>
        <v>0</v>
      </c>
      <c r="K102" s="165">
        <f t="shared" si="25"/>
        <v>0</v>
      </c>
      <c r="L102" s="165">
        <f t="shared" si="25"/>
        <v>0</v>
      </c>
      <c r="M102" s="164">
        <f>SUM(M103:M105)</f>
        <v>0</v>
      </c>
      <c r="N102" s="165">
        <f t="shared" si="25"/>
        <v>0</v>
      </c>
      <c r="O102" s="165">
        <f t="shared" si="25"/>
        <v>0</v>
      </c>
      <c r="P102" s="165">
        <f t="shared" si="25"/>
        <v>0</v>
      </c>
      <c r="Q102" s="164">
        <f t="shared" si="25"/>
        <v>0</v>
      </c>
      <c r="R102" s="163">
        <f t="shared" si="25"/>
        <v>0</v>
      </c>
      <c r="S102" s="165">
        <f t="shared" si="25"/>
        <v>0</v>
      </c>
      <c r="T102" s="164">
        <f t="shared" si="25"/>
        <v>0</v>
      </c>
      <c r="U102" s="118"/>
    </row>
    <row r="103" spans="1:22" x14ac:dyDescent="0.2">
      <c r="A103" s="118"/>
      <c r="B103" s="139">
        <f t="shared" si="20"/>
        <v>45991</v>
      </c>
      <c r="C103" s="125" t="s">
        <v>24</v>
      </c>
      <c r="D103" s="87"/>
      <c r="E103" s="87"/>
      <c r="F103" s="86"/>
      <c r="G103" s="86"/>
      <c r="H103" s="86"/>
      <c r="I103" s="87"/>
      <c r="J103" s="86"/>
      <c r="K103" s="86"/>
      <c r="L103" s="86"/>
      <c r="M103" s="88"/>
      <c r="N103" s="86"/>
      <c r="O103" s="86"/>
      <c r="P103" s="86"/>
      <c r="Q103" s="88"/>
      <c r="R103" s="87"/>
      <c r="S103" s="86"/>
      <c r="T103" s="88"/>
      <c r="U103" s="118"/>
    </row>
    <row r="104" spans="1:22" x14ac:dyDescent="0.2">
      <c r="A104" s="118"/>
      <c r="B104" s="139">
        <f t="shared" si="20"/>
        <v>45991</v>
      </c>
      <c r="C104" s="125" t="s">
        <v>25</v>
      </c>
      <c r="D104" s="87"/>
      <c r="E104" s="87"/>
      <c r="F104" s="86"/>
      <c r="G104" s="86"/>
      <c r="H104" s="86"/>
      <c r="I104" s="87"/>
      <c r="J104" s="86"/>
      <c r="K104" s="86"/>
      <c r="L104" s="86"/>
      <c r="M104" s="88"/>
      <c r="N104" s="86"/>
      <c r="O104" s="86"/>
      <c r="P104" s="86"/>
      <c r="Q104" s="88"/>
      <c r="R104" s="87"/>
      <c r="S104" s="86"/>
      <c r="T104" s="88"/>
      <c r="U104" s="118"/>
    </row>
    <row r="105" spans="1:22" ht="13.5" thickBot="1" x14ac:dyDescent="0.25">
      <c r="A105" s="118"/>
      <c r="B105" s="141">
        <f t="shared" si="20"/>
        <v>45991</v>
      </c>
      <c r="C105" s="144" t="s">
        <v>69</v>
      </c>
      <c r="D105" s="90"/>
      <c r="E105" s="90"/>
      <c r="F105" s="89"/>
      <c r="G105" s="89"/>
      <c r="H105" s="89"/>
      <c r="I105" s="90"/>
      <c r="J105" s="89"/>
      <c r="K105" s="89"/>
      <c r="L105" s="89"/>
      <c r="M105" s="91"/>
      <c r="N105" s="89"/>
      <c r="O105" s="89"/>
      <c r="P105" s="89"/>
      <c r="Q105" s="91"/>
      <c r="R105" s="90"/>
      <c r="S105" s="89"/>
      <c r="T105" s="91"/>
      <c r="U105" s="118"/>
    </row>
    <row r="106" spans="1:22" x14ac:dyDescent="0.2">
      <c r="A106" s="118"/>
      <c r="B106" s="137">
        <f t="shared" si="20"/>
        <v>46022</v>
      </c>
      <c r="C106" s="143" t="s">
        <v>23</v>
      </c>
      <c r="D106" s="163">
        <f>SUM(D107:D109)</f>
        <v>0</v>
      </c>
      <c r="E106" s="163">
        <f t="shared" ref="E106:T106" si="26">SUM(E107:E109)</f>
        <v>0</v>
      </c>
      <c r="F106" s="165">
        <f t="shared" si="26"/>
        <v>0</v>
      </c>
      <c r="G106" s="165">
        <f t="shared" si="26"/>
        <v>0</v>
      </c>
      <c r="H106" s="165">
        <f t="shared" si="26"/>
        <v>0</v>
      </c>
      <c r="I106" s="163">
        <f t="shared" si="26"/>
        <v>0</v>
      </c>
      <c r="J106" s="165">
        <f t="shared" si="26"/>
        <v>0</v>
      </c>
      <c r="K106" s="165">
        <f t="shared" si="26"/>
        <v>0</v>
      </c>
      <c r="L106" s="165">
        <f t="shared" si="26"/>
        <v>0</v>
      </c>
      <c r="M106" s="164">
        <f>SUM(M107:M109)</f>
        <v>0</v>
      </c>
      <c r="N106" s="165">
        <f t="shared" si="26"/>
        <v>0</v>
      </c>
      <c r="O106" s="165">
        <f t="shared" si="26"/>
        <v>0</v>
      </c>
      <c r="P106" s="165">
        <f t="shared" si="26"/>
        <v>0</v>
      </c>
      <c r="Q106" s="164">
        <f t="shared" si="26"/>
        <v>0</v>
      </c>
      <c r="R106" s="163">
        <f t="shared" si="26"/>
        <v>0</v>
      </c>
      <c r="S106" s="165">
        <f t="shared" si="26"/>
        <v>0</v>
      </c>
      <c r="T106" s="164">
        <f t="shared" si="26"/>
        <v>0</v>
      </c>
      <c r="U106" s="118"/>
    </row>
    <row r="107" spans="1:22" x14ac:dyDescent="0.2">
      <c r="A107" s="118"/>
      <c r="B107" s="139">
        <f t="shared" si="20"/>
        <v>46022</v>
      </c>
      <c r="C107" s="125" t="s">
        <v>24</v>
      </c>
      <c r="D107" s="87"/>
      <c r="E107" s="87"/>
      <c r="F107" s="86"/>
      <c r="G107" s="86"/>
      <c r="H107" s="86"/>
      <c r="I107" s="87"/>
      <c r="J107" s="86"/>
      <c r="K107" s="86"/>
      <c r="L107" s="86"/>
      <c r="M107" s="88"/>
      <c r="N107" s="86"/>
      <c r="O107" s="86"/>
      <c r="P107" s="86"/>
      <c r="Q107" s="88"/>
      <c r="R107" s="87"/>
      <c r="S107" s="86"/>
      <c r="T107" s="88"/>
      <c r="U107" s="118"/>
    </row>
    <row r="108" spans="1:22" x14ac:dyDescent="0.2">
      <c r="A108" s="118"/>
      <c r="B108" s="139">
        <f t="shared" si="20"/>
        <v>46022</v>
      </c>
      <c r="C108" s="125" t="s">
        <v>25</v>
      </c>
      <c r="D108" s="87"/>
      <c r="E108" s="87"/>
      <c r="F108" s="86"/>
      <c r="G108" s="86"/>
      <c r="H108" s="86"/>
      <c r="I108" s="87"/>
      <c r="J108" s="86"/>
      <c r="K108" s="86"/>
      <c r="L108" s="86"/>
      <c r="M108" s="88"/>
      <c r="N108" s="86"/>
      <c r="O108" s="86"/>
      <c r="P108" s="86"/>
      <c r="Q108" s="88"/>
      <c r="R108" s="87"/>
      <c r="S108" s="86"/>
      <c r="T108" s="88"/>
      <c r="U108" s="118"/>
    </row>
    <row r="109" spans="1:22" ht="13.5" thickBot="1" x14ac:dyDescent="0.25">
      <c r="A109" s="118"/>
      <c r="B109" s="141">
        <f t="shared" si="20"/>
        <v>46022</v>
      </c>
      <c r="C109" s="144" t="s">
        <v>69</v>
      </c>
      <c r="D109" s="90"/>
      <c r="E109" s="90"/>
      <c r="F109" s="89"/>
      <c r="G109" s="89"/>
      <c r="H109" s="89"/>
      <c r="I109" s="90"/>
      <c r="J109" s="89"/>
      <c r="K109" s="89"/>
      <c r="L109" s="89"/>
      <c r="M109" s="91"/>
      <c r="N109" s="89"/>
      <c r="O109" s="89"/>
      <c r="P109" s="89"/>
      <c r="Q109" s="91"/>
      <c r="R109" s="90"/>
      <c r="S109" s="89"/>
      <c r="T109" s="91"/>
      <c r="U109" s="118"/>
    </row>
    <row r="110" spans="1:22" x14ac:dyDescent="0.2">
      <c r="A110" s="118"/>
      <c r="B110" s="118"/>
      <c r="C110" s="118"/>
      <c r="D110" s="185"/>
      <c r="E110" s="185"/>
      <c r="F110" s="185"/>
      <c r="G110" s="185"/>
      <c r="H110" s="118"/>
      <c r="I110" s="118"/>
      <c r="J110" s="118"/>
      <c r="K110" s="118"/>
      <c r="L110" s="118"/>
      <c r="M110" s="118"/>
      <c r="N110" s="118"/>
      <c r="O110" s="118"/>
      <c r="P110" s="118"/>
      <c r="Q110" s="118"/>
      <c r="R110" s="118"/>
      <c r="S110" s="118"/>
      <c r="T110" s="118"/>
      <c r="U110" s="118"/>
      <c r="V110" s="118"/>
    </row>
  </sheetData>
  <sheetProtection sheet="1" sort="0" autoFilter="0"/>
  <mergeCells count="26">
    <mergeCell ref="AP12:AR12"/>
    <mergeCell ref="B1:J1"/>
    <mergeCell ref="E4:H4"/>
    <mergeCell ref="I4:Q4"/>
    <mergeCell ref="R4:T4"/>
    <mergeCell ref="W5:Y5"/>
    <mergeCell ref="E12:H12"/>
    <mergeCell ref="I12:Q12"/>
    <mergeCell ref="R12:T12"/>
    <mergeCell ref="AG12:AO12"/>
    <mergeCell ref="AC12:AF12"/>
    <mergeCell ref="AD25:AE25"/>
    <mergeCell ref="AF25:AG25"/>
    <mergeCell ref="AB21:AC21"/>
    <mergeCell ref="AB22:AC22"/>
    <mergeCell ref="AB23:AC23"/>
    <mergeCell ref="AB24:AC24"/>
    <mergeCell ref="AB25:AC25"/>
    <mergeCell ref="AD23:AE23"/>
    <mergeCell ref="AF23:AG23"/>
    <mergeCell ref="AD24:AE24"/>
    <mergeCell ref="AF24:AG24"/>
    <mergeCell ref="AD21:AE21"/>
    <mergeCell ref="AF21:AG21"/>
    <mergeCell ref="AD22:AE22"/>
    <mergeCell ref="AF22:AG22"/>
  </mergeCells>
  <conditionalFormatting sqref="B14:B109">
    <cfRule type="expression" dxfId="20" priority="7">
      <formula>AND(B14=B13)</formula>
    </cfRule>
  </conditionalFormatting>
  <conditionalFormatting sqref="AD22:AE22">
    <cfRule type="iconSet" priority="4">
      <iconSet iconSet="3Symbols2">
        <cfvo type="percent" val="0"/>
        <cfvo type="num" val="$AB$22"/>
        <cfvo type="num" val="$AB$22"/>
      </iconSet>
    </cfRule>
  </conditionalFormatting>
  <conditionalFormatting sqref="AD23:AE23">
    <cfRule type="iconSet" priority="3">
      <iconSet iconSet="3Symbols2">
        <cfvo type="percent" val="0"/>
        <cfvo type="num" val="$AB$23"/>
        <cfvo type="num" val="$AB$23"/>
      </iconSet>
    </cfRule>
  </conditionalFormatting>
  <conditionalFormatting sqref="AD24:AE24">
    <cfRule type="iconSet" priority="2">
      <iconSet iconSet="3Symbols2">
        <cfvo type="percent" val="0"/>
        <cfvo type="num" val="$AB$24"/>
        <cfvo type="num" val="$AB$24"/>
      </iconSet>
    </cfRule>
  </conditionalFormatting>
  <conditionalFormatting sqref="AD25:AE25">
    <cfRule type="iconSet" priority="1">
      <iconSet iconSet="3Symbols2">
        <cfvo type="percent" val="0"/>
        <cfvo type="num" val="$AB$25"/>
        <cfvo type="num" val="$AB$25"/>
      </iconSet>
    </cfRule>
  </conditionalFormatting>
  <dataValidations count="1">
    <dataValidation type="date" operator="greaterThanOrEqual" allowBlank="1" showInputMessage="1" showErrorMessage="1" errorTitle="Enter Date" error="Please enter a valid date." sqref="C3" xr:uid="{9F80D68F-6E1E-4695-8D01-0CDFEBE4ACAC}">
      <formula1>36526</formula1>
    </dataValidation>
  </dataValidations>
  <pageMargins left="0.7" right="0.7" top="0.75" bottom="0.75" header="0.3" footer="0.3"/>
  <pageSetup paperSize="8" scale="20" orientation="landscape" r:id="rId1"/>
  <headerFooter>
    <oddHeader>&amp;LBHIUMM Waste Estimation&amp;RMarch 2020</oddHeader>
  </headerFooter>
  <ignoredErrors>
    <ignoredError sqref="B14:B17 B18:B45 B46:B49 B50:B109" calculatedColumn="1"/>
    <ignoredError sqref="N70:T70 D70 E70:H70 I70:L70" formulaRange="1"/>
  </ignoredErrors>
  <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7364E-9650-4849-8115-DA689231982F}">
  <sheetPr>
    <tabColor rgb="FFDAD8BC"/>
    <pageSetUpPr fitToPage="1"/>
  </sheetPr>
  <dimension ref="A1:Q35"/>
  <sheetViews>
    <sheetView zoomScaleNormal="100" zoomScaleSheetLayoutView="80" workbookViewId="0">
      <selection activeCell="D13" sqref="D13"/>
    </sheetView>
  </sheetViews>
  <sheetFormatPr defaultRowHeight="15" x14ac:dyDescent="0.25"/>
  <cols>
    <col min="1" max="1" width="4.140625" customWidth="1"/>
    <col min="2" max="2" width="18.85546875" customWidth="1"/>
    <col min="3" max="3" width="26.42578125" customWidth="1"/>
    <col min="4" max="5" width="12.7109375" customWidth="1"/>
    <col min="6" max="6" width="2.42578125" bestFit="1" customWidth="1"/>
    <col min="7" max="7" width="4.42578125" bestFit="1" customWidth="1"/>
    <col min="8" max="8" width="3.28515625" bestFit="1" customWidth="1"/>
    <col min="9" max="10" width="10.85546875" customWidth="1"/>
    <col min="11" max="11" width="11" bestFit="1" customWidth="1"/>
    <col min="12" max="15" width="12.7109375" customWidth="1"/>
    <col min="16" max="16" width="4.7109375" customWidth="1"/>
  </cols>
  <sheetData>
    <row r="1" spans="1:17" ht="15" customHeight="1" x14ac:dyDescent="0.25">
      <c r="A1" s="18"/>
      <c r="B1" s="217" t="s">
        <v>86</v>
      </c>
      <c r="C1" s="217"/>
      <c r="D1" s="217"/>
      <c r="E1" s="217"/>
      <c r="F1" s="217"/>
      <c r="G1" s="217"/>
      <c r="H1" s="217"/>
      <c r="I1" s="217"/>
      <c r="J1" s="217"/>
      <c r="K1" s="217"/>
      <c r="L1" s="217"/>
      <c r="M1" s="217"/>
      <c r="N1" s="217"/>
      <c r="O1" s="217"/>
      <c r="P1" s="18"/>
      <c r="Q1" s="18"/>
    </row>
    <row r="2" spans="1:17" ht="47.25" customHeight="1" x14ac:dyDescent="0.25">
      <c r="A2" s="18"/>
      <c r="B2" s="217"/>
      <c r="C2" s="217"/>
      <c r="D2" s="217"/>
      <c r="E2" s="217"/>
      <c r="F2" s="217"/>
      <c r="G2" s="217"/>
      <c r="H2" s="217"/>
      <c r="I2" s="217"/>
      <c r="J2" s="217"/>
      <c r="K2" s="217"/>
      <c r="L2" s="217"/>
      <c r="M2" s="217"/>
      <c r="N2" s="217"/>
      <c r="O2" s="217"/>
      <c r="P2" s="18"/>
      <c r="Q2" s="18"/>
    </row>
    <row r="3" spans="1:17" x14ac:dyDescent="0.25">
      <c r="A3" s="18"/>
      <c r="B3" s="227" t="s">
        <v>87</v>
      </c>
      <c r="C3" s="227"/>
      <c r="D3" s="227"/>
      <c r="E3" s="18"/>
      <c r="F3" s="18"/>
      <c r="G3" s="18"/>
      <c r="H3" s="18"/>
      <c r="I3" s="18"/>
      <c r="J3" s="18"/>
      <c r="K3" s="18"/>
      <c r="L3" s="18"/>
      <c r="M3" s="18"/>
      <c r="N3" s="18"/>
      <c r="O3" s="18"/>
      <c r="P3" s="18"/>
      <c r="Q3" s="18"/>
    </row>
    <row r="4" spans="1:17" x14ac:dyDescent="0.25">
      <c r="A4" s="18"/>
      <c r="B4" s="218" t="s">
        <v>11</v>
      </c>
      <c r="C4" s="219"/>
      <c r="D4" s="105" t="s">
        <v>88</v>
      </c>
      <c r="E4" s="18"/>
      <c r="F4" s="220" t="s">
        <v>89</v>
      </c>
      <c r="G4" s="220"/>
      <c r="H4" s="220"/>
      <c r="I4" s="220"/>
      <c r="J4" s="220"/>
      <c r="K4" s="220"/>
      <c r="L4" s="220"/>
      <c r="M4" s="220"/>
      <c r="N4" s="220"/>
      <c r="O4" s="220"/>
      <c r="P4" s="18"/>
      <c r="Q4" s="18"/>
    </row>
    <row r="5" spans="1:17" x14ac:dyDescent="0.25">
      <c r="A5" s="18"/>
      <c r="B5" s="218" t="s">
        <v>12</v>
      </c>
      <c r="C5" s="219"/>
      <c r="D5" s="105" t="s">
        <v>90</v>
      </c>
      <c r="E5" s="18"/>
      <c r="F5" s="220"/>
      <c r="G5" s="220"/>
      <c r="H5" s="220"/>
      <c r="I5" s="220"/>
      <c r="J5" s="220"/>
      <c r="K5" s="220"/>
      <c r="L5" s="220"/>
      <c r="M5" s="220"/>
      <c r="N5" s="220"/>
      <c r="O5" s="220"/>
      <c r="P5" s="18"/>
      <c r="Q5" s="18"/>
    </row>
    <row r="6" spans="1:17" ht="18.75" x14ac:dyDescent="0.35">
      <c r="A6" s="18"/>
      <c r="B6" s="218" t="s">
        <v>13</v>
      </c>
      <c r="C6" s="219"/>
      <c r="D6" s="105" t="s">
        <v>91</v>
      </c>
      <c r="E6" s="18"/>
      <c r="F6" s="220"/>
      <c r="G6" s="220"/>
      <c r="H6" s="220"/>
      <c r="I6" s="220"/>
      <c r="J6" s="220"/>
      <c r="K6" s="220"/>
      <c r="L6" s="220"/>
      <c r="M6" s="220"/>
      <c r="N6" s="220"/>
      <c r="O6" s="220"/>
      <c r="P6" s="18"/>
      <c r="Q6" s="18"/>
    </row>
    <row r="7" spans="1:17" ht="18.75" x14ac:dyDescent="0.35">
      <c r="A7" s="18"/>
      <c r="B7" s="218" t="s">
        <v>92</v>
      </c>
      <c r="C7" s="219"/>
      <c r="D7" s="105" t="s">
        <v>93</v>
      </c>
      <c r="E7" s="18"/>
      <c r="F7" s="220"/>
      <c r="G7" s="220"/>
      <c r="H7" s="220"/>
      <c r="I7" s="220"/>
      <c r="J7" s="220"/>
      <c r="K7" s="220"/>
      <c r="L7" s="220"/>
      <c r="M7" s="220"/>
      <c r="N7" s="220"/>
      <c r="O7" s="220"/>
      <c r="P7" s="18"/>
      <c r="Q7" s="18"/>
    </row>
    <row r="8" spans="1:17" x14ac:dyDescent="0.25">
      <c r="A8" s="18"/>
      <c r="B8" s="218" t="s">
        <v>15</v>
      </c>
      <c r="C8" s="219"/>
      <c r="D8" s="105" t="s">
        <v>94</v>
      </c>
      <c r="E8" s="18"/>
      <c r="F8" s="220"/>
      <c r="G8" s="220"/>
      <c r="H8" s="220"/>
      <c r="I8" s="220"/>
      <c r="J8" s="220"/>
      <c r="K8" s="220"/>
      <c r="L8" s="220"/>
      <c r="M8" s="220"/>
      <c r="N8" s="220"/>
      <c r="O8" s="220"/>
      <c r="P8" s="18"/>
      <c r="Q8" s="18"/>
    </row>
    <row r="9" spans="1:17" x14ac:dyDescent="0.25">
      <c r="A9" s="18"/>
      <c r="B9" s="218" t="s">
        <v>95</v>
      </c>
      <c r="C9" s="219"/>
      <c r="D9" s="105" t="s">
        <v>96</v>
      </c>
      <c r="E9" s="18"/>
      <c r="F9" s="220"/>
      <c r="G9" s="220"/>
      <c r="H9" s="220"/>
      <c r="I9" s="220"/>
      <c r="J9" s="220"/>
      <c r="K9" s="220"/>
      <c r="L9" s="220"/>
      <c r="M9" s="220"/>
      <c r="N9" s="220"/>
      <c r="O9" s="220"/>
      <c r="P9" s="18"/>
      <c r="Q9" s="18"/>
    </row>
    <row r="10" spans="1:17" x14ac:dyDescent="0.25">
      <c r="A10" s="18"/>
      <c r="B10" s="18"/>
      <c r="C10" s="18"/>
      <c r="D10" s="18"/>
      <c r="E10" s="18"/>
      <c r="F10" s="18"/>
      <c r="G10" s="18"/>
      <c r="H10" s="18"/>
      <c r="I10" s="18"/>
      <c r="J10" s="18"/>
      <c r="K10" s="18"/>
      <c r="L10" s="18"/>
      <c r="M10" s="18"/>
      <c r="N10" s="18"/>
      <c r="O10" s="18"/>
      <c r="P10" s="18"/>
      <c r="Q10" s="18"/>
    </row>
    <row r="11" spans="1:17" x14ac:dyDescent="0.25">
      <c r="A11" s="18"/>
      <c r="B11" s="106" t="s">
        <v>97</v>
      </c>
      <c r="C11" s="107"/>
      <c r="D11" s="107"/>
      <c r="E11" s="107"/>
      <c r="F11" s="107"/>
      <c r="G11" s="107"/>
      <c r="H11" s="107"/>
      <c r="I11" s="107"/>
      <c r="J11" s="107"/>
      <c r="K11" s="107"/>
      <c r="L11" s="108"/>
      <c r="M11" s="108"/>
      <c r="N11" s="108"/>
      <c r="O11" s="109"/>
      <c r="P11" s="18"/>
      <c r="Q11" s="18"/>
    </row>
    <row r="12" spans="1:17" ht="31.5" x14ac:dyDescent="0.35">
      <c r="A12" s="18"/>
      <c r="B12" s="110" t="s">
        <v>21</v>
      </c>
      <c r="C12" s="111" t="s">
        <v>22</v>
      </c>
      <c r="D12" s="114" t="s">
        <v>95</v>
      </c>
      <c r="E12" s="114" t="s">
        <v>98</v>
      </c>
      <c r="F12" s="114" t="s">
        <v>94</v>
      </c>
      <c r="G12" s="114" t="s">
        <v>99</v>
      </c>
      <c r="H12" s="114" t="s">
        <v>100</v>
      </c>
      <c r="I12" s="114" t="s">
        <v>101</v>
      </c>
      <c r="J12" s="114" t="s">
        <v>102</v>
      </c>
      <c r="K12" s="114" t="s">
        <v>103</v>
      </c>
      <c r="L12" s="114" t="s">
        <v>23</v>
      </c>
      <c r="M12" s="114" t="s">
        <v>24</v>
      </c>
      <c r="N12" s="114" t="s">
        <v>25</v>
      </c>
      <c r="O12" s="114" t="s">
        <v>26</v>
      </c>
      <c r="P12" s="18"/>
      <c r="Q12" s="18"/>
    </row>
    <row r="13" spans="1:17" ht="29.25" x14ac:dyDescent="0.25">
      <c r="A13" s="18"/>
      <c r="B13" s="178" t="s">
        <v>27</v>
      </c>
      <c r="C13" s="112" t="s">
        <v>28</v>
      </c>
      <c r="D13" s="79" t="str" cm="1">
        <f t="array" ref="D13">IFERROR(_xlfn.XLOOKUP(C13,Lookups!$D$4:$D$11,_xlfn.XLOOKUP(INPUT!$C$12,Lookups!$E$3:$H$3,Lookups!$E$4:$H$11)),"")</f>
        <v/>
      </c>
      <c r="E13" s="80" t="s">
        <v>104</v>
      </c>
      <c r="F13" s="81">
        <f>INPUT!$C$16</f>
        <v>0</v>
      </c>
      <c r="G13" s="81">
        <f>INPUT!$C$14</f>
        <v>0</v>
      </c>
      <c r="H13" s="81">
        <f>INPUT!$C$14</f>
        <v>0</v>
      </c>
      <c r="I13" s="82">
        <v>0.68</v>
      </c>
      <c r="J13" s="82">
        <v>0</v>
      </c>
      <c r="K13" s="82">
        <v>0.32</v>
      </c>
      <c r="L13" s="79" t="str">
        <f>IFERROR(F13*D13,"")</f>
        <v/>
      </c>
      <c r="M13" s="79" t="str">
        <f>IFERROR($L13*I13,"")</f>
        <v/>
      </c>
      <c r="N13" s="79" t="str">
        <f t="shared" ref="N13:O13" si="0">IFERROR($L13*J13,"")</f>
        <v/>
      </c>
      <c r="O13" s="79" t="str">
        <f t="shared" si="0"/>
        <v/>
      </c>
      <c r="P13" s="18"/>
      <c r="Q13" s="18"/>
    </row>
    <row r="14" spans="1:17" x14ac:dyDescent="0.25">
      <c r="A14" s="18"/>
      <c r="B14" s="224" t="s">
        <v>29</v>
      </c>
      <c r="C14" s="112" t="s">
        <v>30</v>
      </c>
      <c r="D14" s="221" t="s">
        <v>105</v>
      </c>
      <c r="E14" s="222"/>
      <c r="F14" s="222"/>
      <c r="G14" s="222"/>
      <c r="H14" s="222"/>
      <c r="I14" s="222"/>
      <c r="J14" s="222"/>
      <c r="K14" s="222"/>
      <c r="L14" s="222"/>
      <c r="M14" s="222"/>
      <c r="N14" s="222"/>
      <c r="O14" s="223"/>
      <c r="P14" s="18"/>
      <c r="Q14" s="18"/>
    </row>
    <row r="15" spans="1:17" ht="29.25" x14ac:dyDescent="0.25">
      <c r="A15" s="18"/>
      <c r="B15" s="225"/>
      <c r="C15" s="112" t="s">
        <v>31</v>
      </c>
      <c r="D15" s="221" t="s">
        <v>105</v>
      </c>
      <c r="E15" s="222"/>
      <c r="F15" s="222"/>
      <c r="G15" s="222"/>
      <c r="H15" s="222"/>
      <c r="I15" s="222"/>
      <c r="J15" s="222"/>
      <c r="K15" s="222"/>
      <c r="L15" s="222"/>
      <c r="M15" s="222"/>
      <c r="N15" s="222"/>
      <c r="O15" s="223"/>
      <c r="P15" s="18"/>
      <c r="Q15" s="18"/>
    </row>
    <row r="16" spans="1:17" x14ac:dyDescent="0.25">
      <c r="A16" s="18"/>
      <c r="B16" s="225"/>
      <c r="C16" s="112" t="s">
        <v>32</v>
      </c>
      <c r="D16" s="221" t="s">
        <v>105</v>
      </c>
      <c r="E16" s="222"/>
      <c r="F16" s="222"/>
      <c r="G16" s="222"/>
      <c r="H16" s="222"/>
      <c r="I16" s="222"/>
      <c r="J16" s="222"/>
      <c r="K16" s="222"/>
      <c r="L16" s="222"/>
      <c r="M16" s="222"/>
      <c r="N16" s="222"/>
      <c r="O16" s="223"/>
      <c r="P16" s="18"/>
      <c r="Q16" s="18"/>
    </row>
    <row r="17" spans="1:17" x14ac:dyDescent="0.25">
      <c r="A17" s="18"/>
      <c r="B17" s="225"/>
      <c r="C17" s="113" t="s">
        <v>33</v>
      </c>
      <c r="D17" s="221" t="s">
        <v>105</v>
      </c>
      <c r="E17" s="222"/>
      <c r="F17" s="222"/>
      <c r="G17" s="222"/>
      <c r="H17" s="222"/>
      <c r="I17" s="222"/>
      <c r="J17" s="222"/>
      <c r="K17" s="222"/>
      <c r="L17" s="222"/>
      <c r="M17" s="222"/>
      <c r="N17" s="222"/>
      <c r="O17" s="223"/>
      <c r="P17" s="18"/>
      <c r="Q17" s="18"/>
    </row>
    <row r="18" spans="1:17" ht="18.75" x14ac:dyDescent="0.25">
      <c r="A18" s="18"/>
      <c r="B18" s="224" t="s">
        <v>34</v>
      </c>
      <c r="C18" s="112" t="s">
        <v>35</v>
      </c>
      <c r="D18" s="79">
        <v>0.72</v>
      </c>
      <c r="E18" s="80" t="s">
        <v>106</v>
      </c>
      <c r="F18" s="81">
        <f>INPUT!$C$16</f>
        <v>0</v>
      </c>
      <c r="G18" s="81">
        <f>INPUT!$C$14</f>
        <v>0</v>
      </c>
      <c r="H18" s="81">
        <f>INPUT!$C$14</f>
        <v>0</v>
      </c>
      <c r="I18" s="82">
        <v>0.15</v>
      </c>
      <c r="J18" s="82">
        <v>0.1</v>
      </c>
      <c r="K18" s="82">
        <v>0.75</v>
      </c>
      <c r="L18" s="79">
        <f>H18*0.1*D18</f>
        <v>0</v>
      </c>
      <c r="M18" s="79">
        <f t="shared" ref="M18" si="1">$L18*I18</f>
        <v>0</v>
      </c>
      <c r="N18" s="79">
        <f t="shared" ref="N18" si="2">$L18*J18</f>
        <v>0</v>
      </c>
      <c r="O18" s="79">
        <f t="shared" ref="O18" si="3">$L18*K18</f>
        <v>0</v>
      </c>
      <c r="P18" s="18"/>
      <c r="Q18" s="18"/>
    </row>
    <row r="19" spans="1:17" ht="29.25" x14ac:dyDescent="0.25">
      <c r="A19" s="18"/>
      <c r="B19" s="225"/>
      <c r="C19" s="112" t="s">
        <v>36</v>
      </c>
      <c r="D19" s="221" t="s">
        <v>105</v>
      </c>
      <c r="E19" s="222"/>
      <c r="F19" s="222"/>
      <c r="G19" s="222"/>
      <c r="H19" s="222"/>
      <c r="I19" s="222"/>
      <c r="J19" s="222"/>
      <c r="K19" s="222"/>
      <c r="L19" s="222"/>
      <c r="M19" s="222"/>
      <c r="N19" s="222"/>
      <c r="O19" s="223"/>
      <c r="P19" s="18"/>
      <c r="Q19" s="18"/>
    </row>
    <row r="20" spans="1:17" x14ac:dyDescent="0.25">
      <c r="A20" s="18"/>
      <c r="B20" s="225"/>
      <c r="C20" s="112" t="s">
        <v>37</v>
      </c>
      <c r="D20" s="79" t="str" cm="1">
        <f t="array" ref="D20">IFERROR(_xlfn.XLOOKUP(C20,Lookups!$D$4:$D$11,_xlfn.XLOOKUP(INPUT!$C$12,Lookups!$E$3:$H$3,Lookups!$E$4:$H$11)),"")</f>
        <v/>
      </c>
      <c r="E20" s="80" t="s">
        <v>107</v>
      </c>
      <c r="F20" s="81">
        <f>INPUT!$C$16</f>
        <v>0</v>
      </c>
      <c r="G20" s="81">
        <f>INPUT!$C$14</f>
        <v>0</v>
      </c>
      <c r="H20" s="81">
        <f>INPUT!$C$14</f>
        <v>0</v>
      </c>
      <c r="I20" s="82">
        <v>0</v>
      </c>
      <c r="J20" s="82">
        <v>0.05</v>
      </c>
      <c r="K20" s="82">
        <v>0.95</v>
      </c>
      <c r="L20" s="79" t="str">
        <f t="shared" ref="L20:L23" si="4">IFERROR(F20*D20,"")</f>
        <v/>
      </c>
      <c r="M20" s="79" t="str">
        <f>IFERROR($L20*I20,"")</f>
        <v/>
      </c>
      <c r="N20" s="79" t="str">
        <f t="shared" ref="N20:N23" si="5">IFERROR($L20*J20,"")</f>
        <v/>
      </c>
      <c r="O20" s="79" t="str">
        <f t="shared" ref="O20:O23" si="6">IFERROR($L20*K20,"")</f>
        <v/>
      </c>
      <c r="P20" s="18"/>
      <c r="Q20" s="18"/>
    </row>
    <row r="21" spans="1:17" x14ac:dyDescent="0.25">
      <c r="A21" s="18"/>
      <c r="B21" s="225"/>
      <c r="C21" s="112" t="s">
        <v>38</v>
      </c>
      <c r="D21" s="79" t="str" cm="1">
        <f t="array" ref="D21">IFERROR(_xlfn.XLOOKUP(C21,Lookups!$D$4:$D$11,_xlfn.XLOOKUP(INPUT!$C$12,Lookups!$E$3:$H$3,Lookups!$E$4:$H$11)),"")</f>
        <v/>
      </c>
      <c r="E21" s="80" t="s">
        <v>107</v>
      </c>
      <c r="F21" s="81">
        <f>INPUT!$C$16</f>
        <v>0</v>
      </c>
      <c r="G21" s="81">
        <f>INPUT!$C$14</f>
        <v>0</v>
      </c>
      <c r="H21" s="81">
        <f>INPUT!$C$14</f>
        <v>0</v>
      </c>
      <c r="I21" s="82">
        <v>0</v>
      </c>
      <c r="J21" s="82">
        <v>0.34</v>
      </c>
      <c r="K21" s="82">
        <v>0.66</v>
      </c>
      <c r="L21" s="79" t="str">
        <f t="shared" si="4"/>
        <v/>
      </c>
      <c r="M21" s="79" t="str">
        <f>IFERROR($L21*I21,"")</f>
        <v/>
      </c>
      <c r="N21" s="79" t="str">
        <f t="shared" si="5"/>
        <v/>
      </c>
      <c r="O21" s="79" t="str">
        <f t="shared" si="6"/>
        <v/>
      </c>
      <c r="P21" s="18"/>
      <c r="Q21" s="18"/>
    </row>
    <row r="22" spans="1:17" ht="18.75" x14ac:dyDescent="0.25">
      <c r="A22" s="18"/>
      <c r="B22" s="225"/>
      <c r="C22" s="112" t="s">
        <v>39</v>
      </c>
      <c r="D22" s="79">
        <v>0.44500000000000001</v>
      </c>
      <c r="E22" s="80" t="s">
        <v>108</v>
      </c>
      <c r="F22" s="81">
        <f>INPUT!$C$16</f>
        <v>0</v>
      </c>
      <c r="G22" s="81">
        <f>INPUT!$C$14</f>
        <v>0</v>
      </c>
      <c r="H22" s="81">
        <f>INPUT!$C$14</f>
        <v>0</v>
      </c>
      <c r="I22" s="82">
        <v>0.04</v>
      </c>
      <c r="J22" s="82">
        <v>0</v>
      </c>
      <c r="K22" s="82">
        <v>0.96</v>
      </c>
      <c r="L22" s="79">
        <f>G22*D22</f>
        <v>0</v>
      </c>
      <c r="M22" s="79">
        <f>$L22*I22</f>
        <v>0</v>
      </c>
      <c r="N22" s="79">
        <f>$L22*J22</f>
        <v>0</v>
      </c>
      <c r="O22" s="79">
        <f t="shared" ref="O22" si="7">$L22*K22</f>
        <v>0</v>
      </c>
      <c r="P22" s="18"/>
      <c r="Q22" s="18"/>
    </row>
    <row r="23" spans="1:17" ht="43.5" x14ac:dyDescent="0.25">
      <c r="A23" s="18"/>
      <c r="B23" s="225"/>
      <c r="C23" s="112" t="s">
        <v>40</v>
      </c>
      <c r="D23" s="79" t="str" cm="1">
        <f t="array" ref="D23">IFERROR(_xlfn.XLOOKUP(C23,Lookups!$D$4:$D$11,_xlfn.XLOOKUP(INPUT!$C$12,Lookups!$E$3:$H$3,Lookups!$E$4:$H$11)),"")</f>
        <v/>
      </c>
      <c r="E23" s="80" t="s">
        <v>107</v>
      </c>
      <c r="F23" s="81">
        <f>INPUT!$C$16</f>
        <v>0</v>
      </c>
      <c r="G23" s="81">
        <f>INPUT!$C$14</f>
        <v>0</v>
      </c>
      <c r="H23" s="81">
        <f>INPUT!$C$14</f>
        <v>0</v>
      </c>
      <c r="I23" s="82">
        <v>0</v>
      </c>
      <c r="J23" s="82">
        <v>0</v>
      </c>
      <c r="K23" s="82">
        <v>1</v>
      </c>
      <c r="L23" s="79" t="str">
        <f t="shared" si="4"/>
        <v/>
      </c>
      <c r="M23" s="79" t="str">
        <f>IFERROR($L23*I23,"")</f>
        <v/>
      </c>
      <c r="N23" s="79" t="str">
        <f t="shared" si="5"/>
        <v/>
      </c>
      <c r="O23" s="79" t="str">
        <f t="shared" si="6"/>
        <v/>
      </c>
      <c r="P23" s="18"/>
      <c r="Q23" s="18"/>
    </row>
    <row r="24" spans="1:17" x14ac:dyDescent="0.25">
      <c r="A24" s="18"/>
      <c r="B24" s="225"/>
      <c r="C24" s="112" t="s">
        <v>41</v>
      </c>
      <c r="D24" s="221" t="s">
        <v>105</v>
      </c>
      <c r="E24" s="222"/>
      <c r="F24" s="222"/>
      <c r="G24" s="222"/>
      <c r="H24" s="222"/>
      <c r="I24" s="222"/>
      <c r="J24" s="222"/>
      <c r="K24" s="222"/>
      <c r="L24" s="222"/>
      <c r="M24" s="222"/>
      <c r="N24" s="222"/>
      <c r="O24" s="223"/>
      <c r="P24" s="18"/>
      <c r="Q24" s="18"/>
    </row>
    <row r="25" spans="1:17" x14ac:dyDescent="0.25">
      <c r="A25" s="18"/>
      <c r="B25" s="225"/>
      <c r="C25" s="112" t="s">
        <v>42</v>
      </c>
      <c r="D25" s="79" t="str" cm="1">
        <f t="array" ref="D25">IFERROR(_xlfn.XLOOKUP(C25,Lookups!$D$4:$D$11,_xlfn.XLOOKUP(INPUT!$C$12,Lookups!$E$3:$H$3,Lookups!$E$4:$H$11)),"")</f>
        <v/>
      </c>
      <c r="E25" s="80" t="s">
        <v>107</v>
      </c>
      <c r="F25" s="81">
        <f>INPUT!$C$16</f>
        <v>0</v>
      </c>
      <c r="G25" s="81">
        <f>INPUT!$C$14</f>
        <v>0</v>
      </c>
      <c r="H25" s="81">
        <f>INPUT!$C$14</f>
        <v>0</v>
      </c>
      <c r="I25" s="82">
        <v>0</v>
      </c>
      <c r="J25" s="82">
        <v>0</v>
      </c>
      <c r="K25" s="82">
        <v>1</v>
      </c>
      <c r="L25" s="79" t="str">
        <f>IFERROR(F25*D25,"")</f>
        <v/>
      </c>
      <c r="M25" s="79" t="str">
        <f>IFERROR($L25*I25,"")</f>
        <v/>
      </c>
      <c r="N25" s="79" t="str">
        <f t="shared" ref="N25" si="8">IFERROR($L25*J25,"")</f>
        <v/>
      </c>
      <c r="O25" s="79" t="str">
        <f t="shared" ref="O25" si="9">IFERROR($L25*K25,"")</f>
        <v/>
      </c>
      <c r="P25" s="18"/>
      <c r="Q25" s="18"/>
    </row>
    <row r="26" spans="1:17" x14ac:dyDescent="0.25">
      <c r="A26" s="18"/>
      <c r="B26" s="226"/>
      <c r="C26" s="113" t="s">
        <v>43</v>
      </c>
      <c r="D26" s="221" t="s">
        <v>105</v>
      </c>
      <c r="E26" s="222"/>
      <c r="F26" s="222"/>
      <c r="G26" s="222"/>
      <c r="H26" s="222"/>
      <c r="I26" s="222"/>
      <c r="J26" s="222"/>
      <c r="K26" s="222"/>
      <c r="L26" s="222"/>
      <c r="M26" s="222"/>
      <c r="N26" s="222"/>
      <c r="O26" s="223"/>
      <c r="P26" s="18"/>
      <c r="Q26" s="18"/>
    </row>
    <row r="27" spans="1:17" ht="29.25" x14ac:dyDescent="0.25">
      <c r="A27" s="18"/>
      <c r="B27" s="224" t="s">
        <v>44</v>
      </c>
      <c r="C27" s="112" t="s">
        <v>45</v>
      </c>
      <c r="D27" s="83" t="str" cm="1">
        <f t="array" ref="D27">IFERROR(_xlfn.XLOOKUP(C27,Lookups!$D$4:$D$11,_xlfn.XLOOKUP(INPUT!$C$12,Lookups!$E$3:$H$3,Lookups!$E$4:$H$11)),"")</f>
        <v/>
      </c>
      <c r="E27" s="80" t="s">
        <v>107</v>
      </c>
      <c r="F27" s="81">
        <f>INPUT!$C$16</f>
        <v>0</v>
      </c>
      <c r="G27" s="81">
        <f>INPUT!$C$14</f>
        <v>0</v>
      </c>
      <c r="H27" s="81">
        <f>INPUT!$C$14</f>
        <v>0</v>
      </c>
      <c r="I27" s="82">
        <v>0</v>
      </c>
      <c r="J27" s="82">
        <v>0</v>
      </c>
      <c r="K27" s="82">
        <v>1</v>
      </c>
      <c r="L27" s="79" t="str">
        <f t="shared" ref="L27:L29" si="10">IFERROR(F27*D27,"")</f>
        <v/>
      </c>
      <c r="M27" s="79" t="str">
        <f>IFERROR($L27*I27,"")</f>
        <v/>
      </c>
      <c r="N27" s="79" t="str">
        <f t="shared" ref="N27" si="11">IFERROR($L27*J27,"")</f>
        <v/>
      </c>
      <c r="O27" s="79" t="str">
        <f t="shared" ref="O27" si="12">IFERROR($L27*K27,"")</f>
        <v/>
      </c>
      <c r="P27" s="18"/>
      <c r="Q27" s="18"/>
    </row>
    <row r="28" spans="1:17" x14ac:dyDescent="0.25">
      <c r="A28" s="18"/>
      <c r="B28" s="225"/>
      <c r="C28" s="112" t="s">
        <v>46</v>
      </c>
      <c r="D28" s="83" t="str" cm="1">
        <f t="array" ref="D28">IFERROR(_xlfn.XLOOKUP(C28,Lookups!$D$4:$D$11,_xlfn.XLOOKUP(INPUT!$C$12,Lookups!$E$3:$H$3,Lookups!$E$4:$H$11)),"")</f>
        <v/>
      </c>
      <c r="E28" s="80" t="s">
        <v>107</v>
      </c>
      <c r="F28" s="81">
        <f>INPUT!$C$16</f>
        <v>0</v>
      </c>
      <c r="G28" s="81">
        <f>INPUT!$C$14</f>
        <v>0</v>
      </c>
      <c r="H28" s="81">
        <f>INPUT!$C$14</f>
        <v>0</v>
      </c>
      <c r="I28" s="82">
        <v>0</v>
      </c>
      <c r="J28" s="82">
        <v>1</v>
      </c>
      <c r="K28" s="82">
        <v>0</v>
      </c>
      <c r="L28" s="79" t="str">
        <f t="shared" si="10"/>
        <v/>
      </c>
      <c r="M28" s="79" t="s">
        <v>109</v>
      </c>
      <c r="N28" s="79" t="s">
        <v>109</v>
      </c>
      <c r="O28" s="79" t="s">
        <v>109</v>
      </c>
      <c r="P28" s="18"/>
      <c r="Q28" s="18"/>
    </row>
    <row r="29" spans="1:17" x14ac:dyDescent="0.25">
      <c r="A29" s="18"/>
      <c r="B29" s="226"/>
      <c r="C29" s="112" t="s">
        <v>47</v>
      </c>
      <c r="D29" s="83" t="str" cm="1">
        <f t="array" ref="D29">IFERROR(_xlfn.XLOOKUP(C29,Lookups!$D$4:$D$11,_xlfn.XLOOKUP(INPUT!$C$12,Lookups!$E$3:$H$3,Lookups!$E$4:$H$11)),"")</f>
        <v/>
      </c>
      <c r="E29" s="80" t="s">
        <v>107</v>
      </c>
      <c r="F29" s="81">
        <f>INPUT!$C$16</f>
        <v>0</v>
      </c>
      <c r="G29" s="81">
        <f>INPUT!$C$14</f>
        <v>0</v>
      </c>
      <c r="H29" s="81">
        <f>INPUT!$C$14</f>
        <v>0</v>
      </c>
      <c r="I29" s="82">
        <v>0</v>
      </c>
      <c r="J29" s="82">
        <v>1</v>
      </c>
      <c r="K29" s="82">
        <v>0</v>
      </c>
      <c r="L29" s="79" t="str">
        <f t="shared" si="10"/>
        <v/>
      </c>
      <c r="M29" s="79" t="str">
        <f>IFERROR($L29*I29,"")</f>
        <v/>
      </c>
      <c r="N29" s="79" t="str">
        <f t="shared" ref="N29" si="13">IFERROR($L29*J29,"")</f>
        <v/>
      </c>
      <c r="O29" s="79" t="str">
        <f t="shared" ref="O29" si="14">IFERROR($L29*K29,"")</f>
        <v/>
      </c>
      <c r="P29" s="18"/>
      <c r="Q29" s="18"/>
    </row>
    <row r="30" spans="1:17" x14ac:dyDescent="0.25">
      <c r="A30" s="18"/>
      <c r="B30" s="18"/>
      <c r="C30" s="18"/>
      <c r="D30" s="18"/>
      <c r="E30" s="18"/>
      <c r="F30" s="18"/>
      <c r="G30" s="18"/>
      <c r="H30" s="18"/>
      <c r="I30" s="18"/>
      <c r="J30" s="18"/>
      <c r="K30" s="18"/>
      <c r="L30" s="18"/>
      <c r="M30" s="18"/>
      <c r="N30" s="18"/>
      <c r="O30" s="18"/>
      <c r="P30" s="18"/>
      <c r="Q30" s="18"/>
    </row>
    <row r="31" spans="1:17" x14ac:dyDescent="0.25">
      <c r="A31" s="18"/>
      <c r="B31" s="18"/>
      <c r="C31" s="18"/>
      <c r="D31" s="18"/>
      <c r="E31" s="18"/>
      <c r="F31" s="18"/>
      <c r="G31" s="18"/>
      <c r="H31" s="18"/>
      <c r="I31" s="18"/>
      <c r="J31" s="18"/>
      <c r="K31" s="18"/>
      <c r="L31" s="18"/>
      <c r="M31" s="18"/>
      <c r="N31" s="18"/>
      <c r="O31" s="18"/>
      <c r="P31" s="18"/>
      <c r="Q31" s="18"/>
    </row>
    <row r="32" spans="1:17" x14ac:dyDescent="0.25">
      <c r="A32" s="18"/>
      <c r="B32" s="18"/>
      <c r="C32" s="18"/>
      <c r="D32" s="18"/>
      <c r="E32" s="18"/>
      <c r="F32" s="18"/>
      <c r="G32" s="18"/>
      <c r="H32" s="18"/>
      <c r="I32" s="18"/>
      <c r="J32" s="18"/>
      <c r="K32" s="18"/>
      <c r="L32" s="18"/>
      <c r="M32" s="18"/>
      <c r="N32" s="18"/>
      <c r="O32" s="18"/>
      <c r="P32" s="18"/>
      <c r="Q32" s="18"/>
    </row>
    <row r="33" spans="1:17" x14ac:dyDescent="0.25">
      <c r="A33" s="18"/>
      <c r="B33" s="18"/>
      <c r="C33" s="18"/>
      <c r="D33" s="18"/>
      <c r="E33" s="18"/>
      <c r="F33" s="18"/>
      <c r="G33" s="18"/>
      <c r="H33" s="18"/>
      <c r="I33" s="18"/>
      <c r="J33" s="18"/>
      <c r="K33" s="18"/>
      <c r="L33" s="18"/>
      <c r="M33" s="18"/>
      <c r="N33" s="18"/>
      <c r="O33" s="18"/>
      <c r="P33" s="18"/>
      <c r="Q33" s="18"/>
    </row>
    <row r="34" spans="1:17" x14ac:dyDescent="0.25">
      <c r="A34" s="18"/>
      <c r="B34" s="18"/>
      <c r="C34" s="18"/>
      <c r="D34" s="18"/>
      <c r="E34" s="18"/>
      <c r="F34" s="18"/>
      <c r="G34" s="18"/>
      <c r="H34" s="18"/>
      <c r="I34" s="18"/>
      <c r="J34" s="18"/>
      <c r="K34" s="18"/>
      <c r="L34" s="18"/>
      <c r="M34" s="18"/>
      <c r="N34" s="18"/>
      <c r="O34" s="18"/>
      <c r="P34" s="18"/>
      <c r="Q34" s="18"/>
    </row>
    <row r="35" spans="1:17" x14ac:dyDescent="0.25">
      <c r="A35" s="18"/>
      <c r="B35" s="18"/>
      <c r="C35" s="18"/>
      <c r="D35" s="18"/>
      <c r="E35" s="18"/>
      <c r="F35" s="18"/>
      <c r="G35" s="18"/>
      <c r="H35" s="18"/>
      <c r="I35" s="18"/>
      <c r="J35" s="18"/>
      <c r="K35" s="18"/>
      <c r="L35" s="18"/>
      <c r="M35" s="18"/>
      <c r="N35" s="18"/>
      <c r="O35" s="18"/>
      <c r="P35" s="18"/>
      <c r="Q35" s="18"/>
    </row>
  </sheetData>
  <sheetProtection sheet="1" objects="1" scenarios="1"/>
  <mergeCells count="19">
    <mergeCell ref="B27:B29"/>
    <mergeCell ref="D14:O14"/>
    <mergeCell ref="D15:O15"/>
    <mergeCell ref="D16:O16"/>
    <mergeCell ref="D17:O17"/>
    <mergeCell ref="D19:O19"/>
    <mergeCell ref="D24:O24"/>
    <mergeCell ref="B1:O2"/>
    <mergeCell ref="B4:C4"/>
    <mergeCell ref="B5:C5"/>
    <mergeCell ref="F4:O9"/>
    <mergeCell ref="D26:O26"/>
    <mergeCell ref="B14:B17"/>
    <mergeCell ref="B18:B26"/>
    <mergeCell ref="B6:C6"/>
    <mergeCell ref="B7:C7"/>
    <mergeCell ref="B8:C8"/>
    <mergeCell ref="B9:C9"/>
    <mergeCell ref="B3:D3"/>
  </mergeCells>
  <hyperlinks>
    <hyperlink ref="C12" location="'USER GUIDE'!B35" display="Waste Streams" xr:uid="{34CC261A-71DE-4F03-A277-B5E3DC5D7A13}"/>
    <hyperlink ref="B8" location="INPUT!C16" display="Contract duration (months)" xr:uid="{3F10A919-380B-477C-B625-658C8B20D920}"/>
    <hyperlink ref="B7" location="INPUT!C15" display="Extent of Clearing and Grubbing (m²)" xr:uid="{862F6669-2CD7-441C-8A75-EA06FA27E650}"/>
    <hyperlink ref="B6" location="INPUT!C14" display="Area of pavement surface works (m²)" xr:uid="{BC106460-9F28-4903-B11C-6D9043BCB646}"/>
  </hyperlinks>
  <pageMargins left="0.7" right="0.7" top="0.75" bottom="0.75" header="0.3" footer="0.3"/>
  <pageSetup paperSize="9" scale="75"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DAD8BC"/>
  </sheetPr>
  <dimension ref="B1:D158"/>
  <sheetViews>
    <sheetView showGridLines="0" topLeftCell="A57" zoomScaleNormal="100" workbookViewId="0">
      <selection activeCell="C8" sqref="C8"/>
    </sheetView>
  </sheetViews>
  <sheetFormatPr defaultRowHeight="15.75" x14ac:dyDescent="0.25"/>
  <cols>
    <col min="1" max="1" width="6.85546875" customWidth="1"/>
    <col min="2" max="2" width="38.140625" style="7" customWidth="1"/>
    <col min="3" max="3" width="101.7109375" customWidth="1"/>
    <col min="4" max="4" width="29.85546875" customWidth="1"/>
    <col min="5" max="5" width="82.7109375" customWidth="1"/>
  </cols>
  <sheetData>
    <row r="1" spans="2:3" ht="75.75" customHeight="1" x14ac:dyDescent="0.25">
      <c r="B1" s="228" t="s">
        <v>362</v>
      </c>
      <c r="C1" s="228"/>
    </row>
    <row r="2" spans="2:3" ht="16.5" customHeight="1" x14ac:dyDescent="0.25">
      <c r="B2" s="35"/>
      <c r="C2" s="35"/>
    </row>
    <row r="3" spans="2:3" ht="18" x14ac:dyDescent="0.25">
      <c r="B3" s="40" t="s">
        <v>363</v>
      </c>
      <c r="C3" s="41"/>
    </row>
    <row r="4" spans="2:3" ht="57.75" x14ac:dyDescent="0.25">
      <c r="B4" s="42" t="s">
        <v>110</v>
      </c>
      <c r="C4" s="43" t="s">
        <v>364</v>
      </c>
    </row>
    <row r="5" spans="2:3" ht="15" x14ac:dyDescent="0.25">
      <c r="B5" s="44" t="s">
        <v>111</v>
      </c>
      <c r="C5" s="45" t="s">
        <v>365</v>
      </c>
    </row>
    <row r="6" spans="2:3" x14ac:dyDescent="0.25">
      <c r="B6" s="46"/>
      <c r="C6" s="47"/>
    </row>
    <row r="7" spans="2:3" ht="18" x14ac:dyDescent="0.25">
      <c r="B7" s="48" t="s">
        <v>112</v>
      </c>
      <c r="C7" s="41"/>
    </row>
    <row r="8" spans="2:3" ht="57" x14ac:dyDescent="0.25">
      <c r="B8" s="49" t="s">
        <v>1</v>
      </c>
      <c r="C8" s="50" t="s">
        <v>113</v>
      </c>
    </row>
    <row r="9" spans="2:3" ht="19.5" customHeight="1" x14ac:dyDescent="0.25">
      <c r="B9" s="51" t="s">
        <v>3</v>
      </c>
      <c r="C9" s="50" t="s">
        <v>114</v>
      </c>
    </row>
    <row r="10" spans="2:3" ht="15" x14ac:dyDescent="0.25">
      <c r="B10" s="49" t="s">
        <v>4</v>
      </c>
      <c r="C10" s="50" t="s">
        <v>115</v>
      </c>
    </row>
    <row r="11" spans="2:3" ht="57" x14ac:dyDescent="0.25">
      <c r="B11" s="51" t="s">
        <v>5</v>
      </c>
      <c r="C11" s="50" t="s">
        <v>116</v>
      </c>
    </row>
    <row r="12" spans="2:3" ht="15" x14ac:dyDescent="0.25">
      <c r="B12" s="49" t="s">
        <v>6</v>
      </c>
      <c r="C12" s="50" t="s">
        <v>117</v>
      </c>
    </row>
    <row r="13" spans="2:3" ht="15" x14ac:dyDescent="0.25">
      <c r="B13" s="49" t="s">
        <v>8</v>
      </c>
      <c r="C13" s="50" t="s">
        <v>118</v>
      </c>
    </row>
    <row r="14" spans="2:3" ht="15" x14ac:dyDescent="0.25">
      <c r="B14" s="49" t="s">
        <v>119</v>
      </c>
      <c r="C14" s="50" t="s">
        <v>120</v>
      </c>
    </row>
    <row r="15" spans="2:3" ht="20.25" customHeight="1" x14ac:dyDescent="0.25">
      <c r="B15" s="51" t="s">
        <v>10</v>
      </c>
      <c r="C15" s="50" t="s">
        <v>121</v>
      </c>
    </row>
    <row r="16" spans="2:3" ht="15" x14ac:dyDescent="0.25">
      <c r="B16" s="49" t="s">
        <v>11</v>
      </c>
      <c r="C16" s="50" t="s">
        <v>122</v>
      </c>
    </row>
    <row r="17" spans="2:3" ht="28.5" x14ac:dyDescent="0.25">
      <c r="B17" s="49" t="s">
        <v>12</v>
      </c>
      <c r="C17" s="50" t="s">
        <v>123</v>
      </c>
    </row>
    <row r="18" spans="2:3" ht="30" x14ac:dyDescent="0.25">
      <c r="B18" s="49" t="s">
        <v>13</v>
      </c>
      <c r="C18" s="50" t="s">
        <v>124</v>
      </c>
    </row>
    <row r="19" spans="2:3" ht="30" x14ac:dyDescent="0.25">
      <c r="B19" s="49" t="s">
        <v>14</v>
      </c>
      <c r="C19" s="50" t="s">
        <v>125</v>
      </c>
    </row>
    <row r="20" spans="2:3" ht="15" x14ac:dyDescent="0.25">
      <c r="B20" s="49" t="s">
        <v>15</v>
      </c>
      <c r="C20" s="50" t="s">
        <v>126</v>
      </c>
    </row>
    <row r="21" spans="2:3" ht="42.75" x14ac:dyDescent="0.25">
      <c r="B21" s="49" t="s">
        <v>16</v>
      </c>
      <c r="C21" s="50" t="s">
        <v>127</v>
      </c>
    </row>
    <row r="22" spans="2:3" ht="28.5" x14ac:dyDescent="0.25">
      <c r="B22" s="44" t="s">
        <v>17</v>
      </c>
      <c r="C22" s="45" t="s">
        <v>128</v>
      </c>
    </row>
    <row r="23" spans="2:3" ht="15" x14ac:dyDescent="0.25">
      <c r="B23" s="52"/>
      <c r="C23" s="53"/>
    </row>
    <row r="24" spans="2:3" ht="19.5" customHeight="1" x14ac:dyDescent="0.25">
      <c r="B24" s="48" t="s">
        <v>129</v>
      </c>
      <c r="C24" s="41"/>
    </row>
    <row r="25" spans="2:3" ht="17.25" customHeight="1" x14ac:dyDescent="0.25">
      <c r="B25" s="54" t="s">
        <v>130</v>
      </c>
      <c r="C25" s="54"/>
    </row>
    <row r="26" spans="2:3" ht="28.5" x14ac:dyDescent="0.25">
      <c r="B26" s="49" t="s">
        <v>131</v>
      </c>
      <c r="C26" s="50" t="s">
        <v>132</v>
      </c>
    </row>
    <row r="27" spans="2:3" ht="57" x14ac:dyDescent="0.25">
      <c r="B27" s="49" t="s">
        <v>29</v>
      </c>
      <c r="C27" s="50" t="s">
        <v>133</v>
      </c>
    </row>
    <row r="28" spans="2:3" ht="15" x14ac:dyDescent="0.25">
      <c r="B28" s="49" t="s">
        <v>34</v>
      </c>
      <c r="C28" s="50" t="s">
        <v>134</v>
      </c>
    </row>
    <row r="29" spans="2:3" ht="28.5" x14ac:dyDescent="0.25">
      <c r="B29" s="44" t="s">
        <v>135</v>
      </c>
      <c r="C29" s="45" t="s">
        <v>136</v>
      </c>
    </row>
    <row r="30" spans="2:3" ht="15" x14ac:dyDescent="0.25">
      <c r="B30" s="52"/>
      <c r="C30" s="55"/>
    </row>
    <row r="31" spans="2:3" ht="36" x14ac:dyDescent="0.25">
      <c r="B31" s="48" t="s">
        <v>137</v>
      </c>
      <c r="C31" s="41"/>
    </row>
    <row r="32" spans="2:3" ht="42.75" x14ac:dyDescent="0.25">
      <c r="B32" s="49" t="s">
        <v>28</v>
      </c>
      <c r="C32" s="50" t="s">
        <v>138</v>
      </c>
    </row>
    <row r="33" spans="2:4" ht="15" x14ac:dyDescent="0.25">
      <c r="B33" s="49" t="s">
        <v>30</v>
      </c>
      <c r="C33" s="50" t="s">
        <v>139</v>
      </c>
    </row>
    <row r="34" spans="2:4" ht="15" x14ac:dyDescent="0.25">
      <c r="B34" s="49" t="s">
        <v>31</v>
      </c>
      <c r="C34" s="50" t="s">
        <v>140</v>
      </c>
    </row>
    <row r="35" spans="2:4" ht="33.75" customHeight="1" x14ac:dyDescent="0.25">
      <c r="B35" s="49" t="s">
        <v>32</v>
      </c>
      <c r="C35" s="50" t="s">
        <v>141</v>
      </c>
      <c r="D35" s="229" t="s">
        <v>142</v>
      </c>
    </row>
    <row r="36" spans="2:4" ht="15" x14ac:dyDescent="0.25">
      <c r="B36" s="49" t="s">
        <v>33</v>
      </c>
      <c r="C36" s="50" t="s">
        <v>143</v>
      </c>
      <c r="D36" s="229"/>
    </row>
    <row r="37" spans="2:4" ht="15" x14ac:dyDescent="0.25">
      <c r="B37" s="49" t="s">
        <v>144</v>
      </c>
      <c r="C37" s="50" t="s">
        <v>145</v>
      </c>
    </row>
    <row r="38" spans="2:4" ht="30" x14ac:dyDescent="0.25">
      <c r="B38" s="49" t="s">
        <v>36</v>
      </c>
      <c r="C38" s="50" t="s">
        <v>146</v>
      </c>
    </row>
    <row r="39" spans="2:4" ht="15" x14ac:dyDescent="0.25">
      <c r="B39" s="49" t="s">
        <v>37</v>
      </c>
      <c r="C39" s="50" t="s">
        <v>147</v>
      </c>
    </row>
    <row r="40" spans="2:4" ht="15" x14ac:dyDescent="0.25">
      <c r="B40" s="49" t="s">
        <v>38</v>
      </c>
      <c r="C40" s="50" t="s">
        <v>148</v>
      </c>
    </row>
    <row r="41" spans="2:4" ht="15" x14ac:dyDescent="0.25">
      <c r="B41" s="49" t="s">
        <v>39</v>
      </c>
      <c r="C41" s="50" t="s">
        <v>149</v>
      </c>
    </row>
    <row r="42" spans="2:4" ht="30" x14ac:dyDescent="0.25">
      <c r="B42" s="49" t="s">
        <v>40</v>
      </c>
      <c r="C42" s="50" t="s">
        <v>150</v>
      </c>
    </row>
    <row r="43" spans="2:4" ht="15" x14ac:dyDescent="0.25">
      <c r="B43" s="49" t="s">
        <v>151</v>
      </c>
      <c r="C43" s="50" t="s">
        <v>152</v>
      </c>
    </row>
    <row r="44" spans="2:4" ht="15" x14ac:dyDescent="0.25">
      <c r="B44" s="49" t="s">
        <v>42</v>
      </c>
      <c r="C44" s="50" t="s">
        <v>153</v>
      </c>
    </row>
    <row r="45" spans="2:4" ht="15" x14ac:dyDescent="0.25">
      <c r="B45" s="49" t="s">
        <v>43</v>
      </c>
      <c r="C45" s="50" t="s">
        <v>154</v>
      </c>
    </row>
    <row r="46" spans="2:4" ht="15" x14ac:dyDescent="0.25">
      <c r="B46" s="49" t="s">
        <v>155</v>
      </c>
      <c r="C46" s="50" t="s">
        <v>156</v>
      </c>
    </row>
    <row r="47" spans="2:4" ht="15" x14ac:dyDescent="0.25">
      <c r="B47" s="49" t="s">
        <v>157</v>
      </c>
      <c r="C47" s="50" t="s">
        <v>158</v>
      </c>
    </row>
    <row r="48" spans="2:4" ht="15" x14ac:dyDescent="0.25">
      <c r="B48" s="49" t="s">
        <v>159</v>
      </c>
      <c r="C48" s="50" t="s">
        <v>160</v>
      </c>
    </row>
    <row r="49" spans="2:3" ht="15" x14ac:dyDescent="0.25">
      <c r="B49" s="52"/>
      <c r="C49" s="55"/>
    </row>
    <row r="50" spans="2:3" ht="18" x14ac:dyDescent="0.25">
      <c r="B50" s="48" t="s">
        <v>161</v>
      </c>
      <c r="C50" s="41"/>
    </row>
    <row r="51" spans="2:3" ht="28.5" x14ac:dyDescent="0.25">
      <c r="B51" s="49" t="s">
        <v>15</v>
      </c>
      <c r="C51" s="50" t="s">
        <v>162</v>
      </c>
    </row>
    <row r="52" spans="2:3" ht="71.25" x14ac:dyDescent="0.25">
      <c r="B52" s="49" t="s">
        <v>163</v>
      </c>
      <c r="C52" s="50" t="s">
        <v>164</v>
      </c>
    </row>
    <row r="53" spans="2:3" ht="42.75" x14ac:dyDescent="0.25">
      <c r="B53" s="44" t="s">
        <v>17</v>
      </c>
      <c r="C53" s="45" t="s">
        <v>165</v>
      </c>
    </row>
    <row r="54" spans="2:3" x14ac:dyDescent="0.25">
      <c r="B54" s="46"/>
      <c r="C54" s="47"/>
    </row>
    <row r="55" spans="2:3" ht="18" x14ac:dyDescent="0.25">
      <c r="B55" s="40" t="s">
        <v>166</v>
      </c>
      <c r="C55" s="41"/>
    </row>
    <row r="56" spans="2:3" x14ac:dyDescent="0.25">
      <c r="B56" s="56"/>
      <c r="C56" s="57"/>
    </row>
    <row r="57" spans="2:3" x14ac:dyDescent="0.25">
      <c r="B57" s="56"/>
      <c r="C57" s="57"/>
    </row>
    <row r="58" spans="2:3" x14ac:dyDescent="0.25">
      <c r="B58" s="56"/>
      <c r="C58" s="57"/>
    </row>
    <row r="59" spans="2:3" x14ac:dyDescent="0.25">
      <c r="B59" s="56"/>
      <c r="C59" s="57"/>
    </row>
    <row r="60" spans="2:3" x14ac:dyDescent="0.25">
      <c r="B60" s="56"/>
      <c r="C60" s="57"/>
    </row>
    <row r="61" spans="2:3" x14ac:dyDescent="0.25">
      <c r="B61" s="56"/>
      <c r="C61" s="57"/>
    </row>
    <row r="62" spans="2:3" x14ac:dyDescent="0.25">
      <c r="B62" s="56"/>
      <c r="C62" s="57"/>
    </row>
    <row r="63" spans="2:3" x14ac:dyDescent="0.25">
      <c r="B63" s="56"/>
      <c r="C63" s="57"/>
    </row>
    <row r="64" spans="2:3" x14ac:dyDescent="0.25">
      <c r="B64" s="56"/>
      <c r="C64" s="57"/>
    </row>
    <row r="65" spans="2:3" x14ac:dyDescent="0.25">
      <c r="B65" s="56"/>
      <c r="C65" s="57"/>
    </row>
    <row r="66" spans="2:3" x14ac:dyDescent="0.25">
      <c r="B66" s="56"/>
      <c r="C66" s="57"/>
    </row>
    <row r="67" spans="2:3" x14ac:dyDescent="0.25">
      <c r="B67" s="56"/>
      <c r="C67" s="57"/>
    </row>
    <row r="68" spans="2:3" x14ac:dyDescent="0.25">
      <c r="B68" s="56"/>
      <c r="C68" s="57"/>
    </row>
    <row r="69" spans="2:3" x14ac:dyDescent="0.25">
      <c r="B69" s="56"/>
      <c r="C69" s="57"/>
    </row>
    <row r="70" spans="2:3" x14ac:dyDescent="0.25">
      <c r="B70" s="56"/>
      <c r="C70" s="57"/>
    </row>
    <row r="71" spans="2:3" x14ac:dyDescent="0.25">
      <c r="B71" s="56"/>
      <c r="C71" s="57"/>
    </row>
    <row r="72" spans="2:3" x14ac:dyDescent="0.25">
      <c r="B72" s="56"/>
      <c r="C72" s="57"/>
    </row>
    <row r="73" spans="2:3" x14ac:dyDescent="0.25">
      <c r="B73" s="56"/>
      <c r="C73" s="57"/>
    </row>
    <row r="74" spans="2:3" x14ac:dyDescent="0.25">
      <c r="B74" s="56"/>
      <c r="C74" s="57"/>
    </row>
    <row r="75" spans="2:3" x14ac:dyDescent="0.25">
      <c r="B75" s="56"/>
      <c r="C75" s="57"/>
    </row>
    <row r="76" spans="2:3" x14ac:dyDescent="0.25">
      <c r="B76" s="56"/>
      <c r="C76" s="57"/>
    </row>
    <row r="77" spans="2:3" x14ac:dyDescent="0.25">
      <c r="B77" s="56"/>
      <c r="C77" s="57"/>
    </row>
    <row r="78" spans="2:3" x14ac:dyDescent="0.25">
      <c r="B78" s="56"/>
      <c r="C78" s="57"/>
    </row>
    <row r="79" spans="2:3" x14ac:dyDescent="0.25">
      <c r="B79" s="56"/>
      <c r="C79" s="57"/>
    </row>
    <row r="80" spans="2:3" x14ac:dyDescent="0.25">
      <c r="B80" s="56"/>
      <c r="C80" s="57"/>
    </row>
    <row r="81" spans="2:3" x14ac:dyDescent="0.25">
      <c r="B81" s="56"/>
      <c r="C81" s="57"/>
    </row>
    <row r="82" spans="2:3" x14ac:dyDescent="0.25">
      <c r="B82" s="56"/>
      <c r="C82" s="57"/>
    </row>
    <row r="83" spans="2:3" x14ac:dyDescent="0.25">
      <c r="B83" s="56"/>
      <c r="C83" s="57"/>
    </row>
    <row r="84" spans="2:3" x14ac:dyDescent="0.25">
      <c r="B84" s="56"/>
      <c r="C84" s="57"/>
    </row>
    <row r="85" spans="2:3" x14ac:dyDescent="0.25">
      <c r="B85" s="56"/>
      <c r="C85" s="57"/>
    </row>
    <row r="86" spans="2:3" x14ac:dyDescent="0.25">
      <c r="B86" s="56"/>
      <c r="C86" s="57"/>
    </row>
    <row r="87" spans="2:3" x14ac:dyDescent="0.25">
      <c r="B87" s="56"/>
      <c r="C87" s="57"/>
    </row>
    <row r="88" spans="2:3" x14ac:dyDescent="0.25">
      <c r="B88" s="56"/>
      <c r="C88" s="57"/>
    </row>
    <row r="89" spans="2:3" x14ac:dyDescent="0.25">
      <c r="B89" s="56"/>
      <c r="C89" s="57"/>
    </row>
    <row r="90" spans="2:3" x14ac:dyDescent="0.25">
      <c r="B90" s="56"/>
      <c r="C90" s="57"/>
    </row>
    <row r="91" spans="2:3" x14ac:dyDescent="0.25">
      <c r="B91" s="56"/>
      <c r="C91" s="57"/>
    </row>
    <row r="92" spans="2:3" x14ac:dyDescent="0.25">
      <c r="B92" s="56"/>
      <c r="C92" s="57"/>
    </row>
    <row r="93" spans="2:3" x14ac:dyDescent="0.25">
      <c r="B93" s="56"/>
      <c r="C93" s="57"/>
    </row>
    <row r="94" spans="2:3" x14ac:dyDescent="0.25">
      <c r="B94" s="56"/>
      <c r="C94" s="57"/>
    </row>
    <row r="95" spans="2:3" x14ac:dyDescent="0.25">
      <c r="B95" s="56"/>
      <c r="C95" s="57"/>
    </row>
    <row r="96" spans="2:3" x14ac:dyDescent="0.25">
      <c r="B96" s="56"/>
      <c r="C96" s="57"/>
    </row>
    <row r="97" spans="2:3" x14ac:dyDescent="0.25">
      <c r="B97" s="56"/>
      <c r="C97" s="57"/>
    </row>
    <row r="98" spans="2:3" x14ac:dyDescent="0.25">
      <c r="B98" s="56"/>
      <c r="C98" s="57"/>
    </row>
    <row r="99" spans="2:3" x14ac:dyDescent="0.25">
      <c r="B99" s="56"/>
      <c r="C99" s="57"/>
    </row>
    <row r="100" spans="2:3" x14ac:dyDescent="0.25">
      <c r="B100" s="56"/>
      <c r="C100" s="57"/>
    </row>
    <row r="101" spans="2:3" x14ac:dyDescent="0.25">
      <c r="B101" s="56"/>
      <c r="C101" s="57"/>
    </row>
    <row r="102" spans="2:3" x14ac:dyDescent="0.25">
      <c r="B102" s="56"/>
      <c r="C102" s="57"/>
    </row>
    <row r="103" spans="2:3" x14ac:dyDescent="0.25">
      <c r="B103" s="56"/>
      <c r="C103" s="57"/>
    </row>
    <row r="104" spans="2:3" x14ac:dyDescent="0.25">
      <c r="B104" s="56"/>
      <c r="C104" s="57"/>
    </row>
    <row r="105" spans="2:3" x14ac:dyDescent="0.25">
      <c r="B105" s="56"/>
      <c r="C105" s="57"/>
    </row>
    <row r="106" spans="2:3" x14ac:dyDescent="0.25">
      <c r="B106" s="56"/>
      <c r="C106" s="57"/>
    </row>
    <row r="107" spans="2:3" x14ac:dyDescent="0.25">
      <c r="B107" s="56"/>
      <c r="C107" s="57"/>
    </row>
    <row r="157" spans="2:3" ht="18.75" x14ac:dyDescent="0.3">
      <c r="B157" s="23" t="s">
        <v>167</v>
      </c>
      <c r="C157" s="24"/>
    </row>
    <row r="158" spans="2:3" ht="15" x14ac:dyDescent="0.25">
      <c r="B158" s="22"/>
      <c r="C158" s="21"/>
    </row>
  </sheetData>
  <sheetProtection sheet="1" objects="1" scenarios="1"/>
  <mergeCells count="2">
    <mergeCell ref="B1:C1"/>
    <mergeCell ref="D35:D36"/>
  </mergeCells>
  <hyperlinks>
    <hyperlink ref="D35" r:id="rId1" display="Guide to Category 1 and 2 Regulated Waste" xr:uid="{8A858782-D369-487F-AA11-917DD81FE5EC}"/>
    <hyperlink ref="D35:D36" r:id="rId2" display="Guide to Category 1 and 2 Regulated Waste" xr:uid="{437E6BB9-4CFE-45FA-8EEA-A4332BD6C270}"/>
  </hyperlinks>
  <pageMargins left="0.7" right="0.7" top="0.75" bottom="0.75" header="0.3" footer="0.3"/>
  <pageSetup orientation="portrait" r:id="rId3"/>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0">
    <tabColor rgb="FFDAD8BC"/>
  </sheetPr>
  <dimension ref="A1:Y51"/>
  <sheetViews>
    <sheetView showGridLines="0" zoomScale="93" zoomScaleNormal="93" workbookViewId="0">
      <selection activeCell="H33" sqref="H33:I33"/>
    </sheetView>
  </sheetViews>
  <sheetFormatPr defaultColWidth="9.140625" defaultRowHeight="14.25" x14ac:dyDescent="0.2"/>
  <cols>
    <col min="1" max="1" width="9.140625" style="61"/>
    <col min="2" max="2" width="15.5703125" style="61" customWidth="1"/>
    <col min="3" max="3" width="7.5703125" style="61" customWidth="1"/>
    <col min="4" max="6" width="7" style="61" customWidth="1"/>
    <col min="7" max="9" width="6.85546875" style="61" customWidth="1"/>
    <col min="10" max="10" width="1.28515625" style="61" customWidth="1"/>
    <col min="11" max="12" width="10.5703125" style="61" customWidth="1"/>
    <col min="13" max="14" width="12.140625" style="61" customWidth="1"/>
    <col min="15" max="17" width="10.5703125" style="61" customWidth="1"/>
    <col min="18" max="18" width="11.85546875" style="61" customWidth="1"/>
    <col min="19" max="20" width="10.5703125" style="61" customWidth="1"/>
    <col min="21" max="21" width="9.140625" style="61"/>
    <col min="22" max="22" width="28.42578125" style="61" customWidth="1"/>
    <col min="23" max="23" width="14.7109375" style="65" bestFit="1" customWidth="1"/>
    <col min="24" max="24" width="23.85546875" style="65" customWidth="1"/>
    <col min="25" max="16384" width="9.140625" style="61"/>
  </cols>
  <sheetData>
    <row r="1" spans="1:25" x14ac:dyDescent="0.2">
      <c r="A1" s="92"/>
      <c r="B1" s="92"/>
      <c r="C1" s="92"/>
      <c r="D1" s="92"/>
      <c r="E1" s="92"/>
      <c r="F1" s="92"/>
      <c r="G1" s="92"/>
      <c r="H1" s="92"/>
      <c r="I1" s="92"/>
      <c r="J1" s="92"/>
      <c r="K1" s="92"/>
      <c r="L1" s="92"/>
      <c r="M1" s="92"/>
      <c r="N1" s="92"/>
      <c r="O1" s="92"/>
      <c r="P1" s="92"/>
      <c r="Q1" s="92"/>
      <c r="R1" s="92"/>
      <c r="S1" s="92"/>
      <c r="T1" s="92"/>
      <c r="U1" s="92"/>
      <c r="V1" s="92"/>
      <c r="W1" s="93"/>
      <c r="X1" s="93"/>
      <c r="Y1" s="92"/>
    </row>
    <row r="2" spans="1:25" ht="36" x14ac:dyDescent="0.2">
      <c r="A2" s="92"/>
      <c r="B2" s="233" t="s">
        <v>168</v>
      </c>
      <c r="C2" s="233"/>
      <c r="D2" s="233"/>
      <c r="E2" s="233"/>
      <c r="F2" s="233"/>
      <c r="G2" s="233"/>
      <c r="H2" s="233"/>
      <c r="I2" s="233"/>
      <c r="J2" s="233"/>
      <c r="K2" s="233"/>
      <c r="L2" s="233"/>
      <c r="M2" s="233"/>
      <c r="N2" s="233"/>
      <c r="O2" s="233"/>
      <c r="P2" s="233"/>
      <c r="Q2" s="233"/>
      <c r="R2" s="233"/>
      <c r="S2" s="233"/>
      <c r="T2" s="233"/>
      <c r="U2" s="94"/>
      <c r="V2" s="48" t="s">
        <v>169</v>
      </c>
      <c r="W2" s="48"/>
      <c r="X2" s="48"/>
      <c r="Y2" s="92"/>
    </row>
    <row r="3" spans="1:25" ht="45" x14ac:dyDescent="0.2">
      <c r="A3" s="92"/>
      <c r="B3" s="241" t="s">
        <v>170</v>
      </c>
      <c r="C3" s="242"/>
      <c r="D3" s="238" t="s">
        <v>171</v>
      </c>
      <c r="E3" s="238"/>
      <c r="F3" s="238"/>
      <c r="G3" s="239" t="s">
        <v>172</v>
      </c>
      <c r="H3" s="239" t="s">
        <v>173</v>
      </c>
      <c r="I3" s="239" t="s">
        <v>174</v>
      </c>
      <c r="J3" s="95"/>
      <c r="K3" s="96" t="s">
        <v>175</v>
      </c>
      <c r="L3" s="96" t="s">
        <v>176</v>
      </c>
      <c r="M3" s="96" t="s">
        <v>177</v>
      </c>
      <c r="N3" s="96" t="s">
        <v>178</v>
      </c>
      <c r="O3" s="96" t="s">
        <v>179</v>
      </c>
      <c r="P3" s="96" t="s">
        <v>38</v>
      </c>
      <c r="Q3" s="96" t="s">
        <v>180</v>
      </c>
      <c r="R3" s="96" t="s">
        <v>37</v>
      </c>
      <c r="S3" s="96" t="s">
        <v>181</v>
      </c>
      <c r="T3" s="96" t="s">
        <v>182</v>
      </c>
      <c r="U3" s="94"/>
      <c r="V3" s="96" t="s">
        <v>183</v>
      </c>
      <c r="W3" s="96" t="s">
        <v>184</v>
      </c>
      <c r="X3" s="96" t="s">
        <v>185</v>
      </c>
      <c r="Y3" s="92"/>
    </row>
    <row r="4" spans="1:25" ht="15" customHeight="1" x14ac:dyDescent="0.2">
      <c r="A4" s="92"/>
      <c r="B4" s="243"/>
      <c r="C4" s="244"/>
      <c r="D4" s="97" t="s">
        <v>186</v>
      </c>
      <c r="E4" s="97" t="s">
        <v>187</v>
      </c>
      <c r="F4" s="97" t="s">
        <v>188</v>
      </c>
      <c r="G4" s="240"/>
      <c r="H4" s="240"/>
      <c r="I4" s="240"/>
      <c r="J4" s="95"/>
      <c r="K4" s="68" t="s">
        <v>189</v>
      </c>
      <c r="L4" s="68" t="s">
        <v>189</v>
      </c>
      <c r="M4" s="68" t="s">
        <v>189</v>
      </c>
      <c r="N4" s="68" t="s">
        <v>189</v>
      </c>
      <c r="O4" s="68" t="s">
        <v>189</v>
      </c>
      <c r="P4" s="68" t="s">
        <v>189</v>
      </c>
      <c r="Q4" s="68" t="s">
        <v>189</v>
      </c>
      <c r="R4" s="68" t="s">
        <v>189</v>
      </c>
      <c r="S4" s="68" t="s">
        <v>189</v>
      </c>
      <c r="T4" s="68" t="s">
        <v>189</v>
      </c>
      <c r="U4" s="94"/>
      <c r="V4" s="38" t="s">
        <v>189</v>
      </c>
      <c r="W4" s="39" t="s">
        <v>190</v>
      </c>
      <c r="X4" s="39" t="s">
        <v>191</v>
      </c>
      <c r="Y4" s="92"/>
    </row>
    <row r="5" spans="1:25" x14ac:dyDescent="0.2">
      <c r="A5" s="92"/>
      <c r="B5" s="98"/>
      <c r="C5" s="98"/>
      <c r="D5" s="98"/>
      <c r="E5" s="98"/>
      <c r="F5" s="98"/>
      <c r="G5" s="98"/>
      <c r="H5" s="98"/>
      <c r="I5" s="98"/>
      <c r="J5" s="98"/>
      <c r="K5" s="98"/>
      <c r="L5" s="98"/>
      <c r="M5" s="98"/>
      <c r="N5" s="98"/>
      <c r="O5" s="98"/>
      <c r="P5" s="98"/>
      <c r="Q5" s="98"/>
      <c r="R5" s="98"/>
      <c r="S5" s="98"/>
      <c r="T5" s="98"/>
      <c r="U5" s="94"/>
      <c r="V5" s="38" t="s">
        <v>192</v>
      </c>
      <c r="W5" s="39" t="s">
        <v>193</v>
      </c>
      <c r="X5" s="39" t="s">
        <v>194</v>
      </c>
      <c r="Y5" s="92"/>
    </row>
    <row r="6" spans="1:25" x14ac:dyDescent="0.2">
      <c r="A6" s="92"/>
      <c r="B6" s="230"/>
      <c r="C6" s="234">
        <v>120</v>
      </c>
      <c r="D6" s="237">
        <v>480</v>
      </c>
      <c r="E6" s="237">
        <v>930</v>
      </c>
      <c r="F6" s="237">
        <v>545</v>
      </c>
      <c r="G6" s="99">
        <v>0.25</v>
      </c>
      <c r="H6" s="100">
        <v>30</v>
      </c>
      <c r="I6" s="100">
        <f t="shared" ref="I6:I27" si="0">SUM(H6*0.001)</f>
        <v>0.03</v>
      </c>
      <c r="J6" s="101"/>
      <c r="K6" s="69">
        <f>SUM(H6*0.1458333333)/1000</f>
        <v>4.374999999E-3</v>
      </c>
      <c r="L6" s="69">
        <f>SUM(H6*0.1458333333)/1000</f>
        <v>4.374999999E-3</v>
      </c>
      <c r="M6" s="69">
        <f>SUM(H6*0.2083333333)/1000</f>
        <v>6.2499999989999999E-3</v>
      </c>
      <c r="N6" s="69">
        <f>SUM(H6*0.69166666666)/1000</f>
        <v>2.0749999999800001E-2</v>
      </c>
      <c r="O6" s="69">
        <f>SUM(H6*0.445454545)/1000</f>
        <v>1.3363636349999999E-2</v>
      </c>
      <c r="P6" s="69">
        <f t="shared" ref="P6:P29" si="1">SUM(H6*0.00785)</f>
        <v>0.23549999999999999</v>
      </c>
      <c r="Q6" s="69">
        <f>SUM(H6*0.000721)</f>
        <v>2.163E-2</v>
      </c>
      <c r="R6" s="69">
        <f>SUM(H6*0.002243)</f>
        <v>6.7290000000000003E-2</v>
      </c>
      <c r="S6" s="69">
        <f>SUM(H6*0.00165)</f>
        <v>4.9500000000000002E-2</v>
      </c>
      <c r="T6" s="69">
        <f>SUM(H6*0.0006)</f>
        <v>1.7999999999999999E-2</v>
      </c>
      <c r="U6" s="94"/>
      <c r="V6" s="38" t="s">
        <v>195</v>
      </c>
      <c r="W6" s="39" t="s">
        <v>196</v>
      </c>
      <c r="X6" s="39" t="s">
        <v>197</v>
      </c>
      <c r="Y6" s="92"/>
    </row>
    <row r="7" spans="1:25" x14ac:dyDescent="0.2">
      <c r="A7" s="92"/>
      <c r="B7" s="231"/>
      <c r="C7" s="235"/>
      <c r="D7" s="237"/>
      <c r="E7" s="237"/>
      <c r="F7" s="237"/>
      <c r="G7" s="99">
        <v>0.5</v>
      </c>
      <c r="H7" s="100">
        <v>60</v>
      </c>
      <c r="I7" s="100">
        <f t="shared" si="0"/>
        <v>0.06</v>
      </c>
      <c r="J7" s="101"/>
      <c r="K7" s="69">
        <f t="shared" ref="K7:K29" si="2">SUM(H7*0.1458333333)/1000</f>
        <v>8.749999998E-3</v>
      </c>
      <c r="L7" s="69">
        <f t="shared" ref="L7:L29" si="3">SUM(H7*0.1458333333)/1000</f>
        <v>8.749999998E-3</v>
      </c>
      <c r="M7" s="69">
        <f t="shared" ref="M7:M29" si="4">SUM(H7*0.2083333333)/1000</f>
        <v>1.2499999998E-2</v>
      </c>
      <c r="N7" s="69">
        <f t="shared" ref="N7:N29" si="5">SUM(H7*0.69166666666)/1000</f>
        <v>4.1499999999600003E-2</v>
      </c>
      <c r="O7" s="69">
        <f t="shared" ref="O7:O29" si="6">SUM(H7*0.445454545)/1000</f>
        <v>2.6727272699999999E-2</v>
      </c>
      <c r="P7" s="69">
        <f t="shared" si="1"/>
        <v>0.47099999999999997</v>
      </c>
      <c r="Q7" s="69">
        <f t="shared" ref="Q7:Q29" si="7">SUM(H7*0.000721)</f>
        <v>4.326E-2</v>
      </c>
      <c r="R7" s="69">
        <f t="shared" ref="R7:R29" si="8">SUM(H7*0.002243)</f>
        <v>0.13458000000000001</v>
      </c>
      <c r="S7" s="69">
        <f t="shared" ref="S7:S29" si="9">SUM(H7*0.00165)</f>
        <v>9.9000000000000005E-2</v>
      </c>
      <c r="T7" s="69">
        <f t="shared" ref="T7:T29" si="10">SUM(H7*0.0006)</f>
        <v>3.5999999999999997E-2</v>
      </c>
      <c r="U7" s="94"/>
      <c r="V7" s="38" t="s">
        <v>198</v>
      </c>
      <c r="W7" s="39" t="s">
        <v>196</v>
      </c>
      <c r="X7" s="39" t="s">
        <v>199</v>
      </c>
      <c r="Y7" s="92"/>
    </row>
    <row r="8" spans="1:25" x14ac:dyDescent="0.2">
      <c r="A8" s="92"/>
      <c r="B8" s="231"/>
      <c r="C8" s="235"/>
      <c r="D8" s="237"/>
      <c r="E8" s="237"/>
      <c r="F8" s="237"/>
      <c r="G8" s="99">
        <v>0.75</v>
      </c>
      <c r="H8" s="100">
        <v>90</v>
      </c>
      <c r="I8" s="100">
        <f t="shared" si="0"/>
        <v>0.09</v>
      </c>
      <c r="J8" s="101"/>
      <c r="K8" s="69">
        <f t="shared" si="2"/>
        <v>1.3124999997E-2</v>
      </c>
      <c r="L8" s="69">
        <f t="shared" si="3"/>
        <v>1.3124999997E-2</v>
      </c>
      <c r="M8" s="69">
        <f t="shared" si="4"/>
        <v>1.8749999997E-2</v>
      </c>
      <c r="N8" s="69">
        <f t="shared" si="5"/>
        <v>6.2249999999399994E-2</v>
      </c>
      <c r="O8" s="69">
        <f t="shared" si="6"/>
        <v>4.0090909049999998E-2</v>
      </c>
      <c r="P8" s="69">
        <f t="shared" si="1"/>
        <v>0.70649999999999991</v>
      </c>
      <c r="Q8" s="69">
        <f t="shared" si="7"/>
        <v>6.4890000000000003E-2</v>
      </c>
      <c r="R8" s="69">
        <f t="shared" si="8"/>
        <v>0.20187000000000002</v>
      </c>
      <c r="S8" s="69">
        <f t="shared" si="9"/>
        <v>0.14849999999999999</v>
      </c>
      <c r="T8" s="69">
        <f t="shared" si="10"/>
        <v>5.3999999999999992E-2</v>
      </c>
      <c r="U8" s="94"/>
      <c r="V8" s="38" t="s">
        <v>200</v>
      </c>
      <c r="W8" s="39" t="s">
        <v>196</v>
      </c>
      <c r="X8" s="39" t="s">
        <v>201</v>
      </c>
      <c r="Y8" s="92"/>
    </row>
    <row r="9" spans="1:25" ht="15" x14ac:dyDescent="0.2">
      <c r="A9" s="92"/>
      <c r="B9" s="232"/>
      <c r="C9" s="236"/>
      <c r="D9" s="237"/>
      <c r="E9" s="237"/>
      <c r="F9" s="237"/>
      <c r="G9" s="102" t="s">
        <v>202</v>
      </c>
      <c r="H9" s="70">
        <v>120</v>
      </c>
      <c r="I9" s="100">
        <f t="shared" si="0"/>
        <v>0.12</v>
      </c>
      <c r="J9" s="103"/>
      <c r="K9" s="69">
        <f t="shared" si="2"/>
        <v>1.7499999996E-2</v>
      </c>
      <c r="L9" s="69">
        <f t="shared" si="3"/>
        <v>1.7499999996E-2</v>
      </c>
      <c r="M9" s="69">
        <f t="shared" si="4"/>
        <v>2.4999999996E-2</v>
      </c>
      <c r="N9" s="69">
        <f t="shared" si="5"/>
        <v>8.2999999999200005E-2</v>
      </c>
      <c r="O9" s="69">
        <f t="shared" si="6"/>
        <v>5.3454545399999998E-2</v>
      </c>
      <c r="P9" s="69">
        <f t="shared" si="1"/>
        <v>0.94199999999999995</v>
      </c>
      <c r="Q9" s="69">
        <f t="shared" si="7"/>
        <v>8.652E-2</v>
      </c>
      <c r="R9" s="69">
        <f t="shared" si="8"/>
        <v>0.26916000000000001</v>
      </c>
      <c r="S9" s="69">
        <f t="shared" si="9"/>
        <v>0.19800000000000001</v>
      </c>
      <c r="T9" s="69">
        <f t="shared" si="10"/>
        <v>7.1999999999999995E-2</v>
      </c>
      <c r="U9" s="94"/>
      <c r="V9" s="38" t="s">
        <v>203</v>
      </c>
      <c r="W9" s="39" t="s">
        <v>196</v>
      </c>
      <c r="X9" s="39" t="s">
        <v>204</v>
      </c>
      <c r="Y9" s="92"/>
    </row>
    <row r="10" spans="1:25" x14ac:dyDescent="0.2">
      <c r="A10" s="92"/>
      <c r="B10" s="230"/>
      <c r="C10" s="234">
        <v>240</v>
      </c>
      <c r="D10" s="237">
        <v>585</v>
      </c>
      <c r="E10" s="237">
        <v>1060</v>
      </c>
      <c r="F10" s="237">
        <v>730</v>
      </c>
      <c r="G10" s="99">
        <v>0.25</v>
      </c>
      <c r="H10" s="100">
        <v>60</v>
      </c>
      <c r="I10" s="100">
        <f t="shared" si="0"/>
        <v>0.06</v>
      </c>
      <c r="J10" s="101"/>
      <c r="K10" s="69">
        <f t="shared" si="2"/>
        <v>8.749999998E-3</v>
      </c>
      <c r="L10" s="69">
        <f t="shared" si="3"/>
        <v>8.749999998E-3</v>
      </c>
      <c r="M10" s="69">
        <f t="shared" si="4"/>
        <v>1.2499999998E-2</v>
      </c>
      <c r="N10" s="69">
        <f t="shared" si="5"/>
        <v>4.1499999999600003E-2</v>
      </c>
      <c r="O10" s="69">
        <f t="shared" si="6"/>
        <v>2.6727272699999999E-2</v>
      </c>
      <c r="P10" s="69">
        <f t="shared" si="1"/>
        <v>0.47099999999999997</v>
      </c>
      <c r="Q10" s="69">
        <f t="shared" si="7"/>
        <v>4.326E-2</v>
      </c>
      <c r="R10" s="69">
        <f t="shared" si="8"/>
        <v>0.13458000000000001</v>
      </c>
      <c r="S10" s="69">
        <f t="shared" si="9"/>
        <v>9.9000000000000005E-2</v>
      </c>
      <c r="T10" s="69">
        <f t="shared" si="10"/>
        <v>3.5999999999999997E-2</v>
      </c>
      <c r="U10" s="94"/>
      <c r="V10" s="38" t="s">
        <v>205</v>
      </c>
      <c r="W10" s="39" t="s">
        <v>196</v>
      </c>
      <c r="X10" s="39" t="s">
        <v>206</v>
      </c>
      <c r="Y10" s="92"/>
    </row>
    <row r="11" spans="1:25" x14ac:dyDescent="0.2">
      <c r="A11" s="92"/>
      <c r="B11" s="231"/>
      <c r="C11" s="235"/>
      <c r="D11" s="237"/>
      <c r="E11" s="237"/>
      <c r="F11" s="237"/>
      <c r="G11" s="99">
        <v>0.5</v>
      </c>
      <c r="H11" s="100">
        <v>120</v>
      </c>
      <c r="I11" s="100">
        <f t="shared" si="0"/>
        <v>0.12</v>
      </c>
      <c r="J11" s="101"/>
      <c r="K11" s="69">
        <f t="shared" si="2"/>
        <v>1.7499999996E-2</v>
      </c>
      <c r="L11" s="69">
        <f t="shared" si="3"/>
        <v>1.7499999996E-2</v>
      </c>
      <c r="M11" s="69">
        <f t="shared" si="4"/>
        <v>2.4999999996E-2</v>
      </c>
      <c r="N11" s="69">
        <f t="shared" si="5"/>
        <v>8.2999999999200005E-2</v>
      </c>
      <c r="O11" s="69">
        <f t="shared" si="6"/>
        <v>5.3454545399999998E-2</v>
      </c>
      <c r="P11" s="69">
        <f t="shared" si="1"/>
        <v>0.94199999999999995</v>
      </c>
      <c r="Q11" s="69">
        <f t="shared" si="7"/>
        <v>8.652E-2</v>
      </c>
      <c r="R11" s="69">
        <f t="shared" si="8"/>
        <v>0.26916000000000001</v>
      </c>
      <c r="S11" s="69">
        <f t="shared" si="9"/>
        <v>0.19800000000000001</v>
      </c>
      <c r="T11" s="69">
        <f t="shared" si="10"/>
        <v>7.1999999999999995E-2</v>
      </c>
      <c r="U11" s="94"/>
      <c r="V11" s="38" t="s">
        <v>207</v>
      </c>
      <c r="W11" s="39" t="s">
        <v>208</v>
      </c>
      <c r="X11" s="39" t="s">
        <v>209</v>
      </c>
      <c r="Y11" s="92"/>
    </row>
    <row r="12" spans="1:25" x14ac:dyDescent="0.2">
      <c r="A12" s="92"/>
      <c r="B12" s="231"/>
      <c r="C12" s="235"/>
      <c r="D12" s="237"/>
      <c r="E12" s="237"/>
      <c r="F12" s="237"/>
      <c r="G12" s="99">
        <v>0.75</v>
      </c>
      <c r="H12" s="100">
        <v>180</v>
      </c>
      <c r="I12" s="100">
        <f t="shared" si="0"/>
        <v>0.18</v>
      </c>
      <c r="J12" s="101"/>
      <c r="K12" s="69">
        <f t="shared" si="2"/>
        <v>2.6249999994E-2</v>
      </c>
      <c r="L12" s="69">
        <f t="shared" si="3"/>
        <v>2.6249999994E-2</v>
      </c>
      <c r="M12" s="69">
        <f t="shared" si="4"/>
        <v>3.7499999994E-2</v>
      </c>
      <c r="N12" s="69">
        <f t="shared" si="5"/>
        <v>0.12449999999879999</v>
      </c>
      <c r="O12" s="69">
        <f t="shared" si="6"/>
        <v>8.0181818099999996E-2</v>
      </c>
      <c r="P12" s="69">
        <f t="shared" si="1"/>
        <v>1.4129999999999998</v>
      </c>
      <c r="Q12" s="69">
        <f t="shared" si="7"/>
        <v>0.12978000000000001</v>
      </c>
      <c r="R12" s="69">
        <f t="shared" si="8"/>
        <v>0.40374000000000004</v>
      </c>
      <c r="S12" s="69">
        <f t="shared" si="9"/>
        <v>0.29699999999999999</v>
      </c>
      <c r="T12" s="69">
        <f t="shared" si="10"/>
        <v>0.10799999999999998</v>
      </c>
      <c r="U12" s="94"/>
      <c r="V12" s="38" t="s">
        <v>210</v>
      </c>
      <c r="W12" s="39" t="s">
        <v>211</v>
      </c>
      <c r="X12" s="39" t="s">
        <v>212</v>
      </c>
      <c r="Y12" s="92"/>
    </row>
    <row r="13" spans="1:25" ht="15" x14ac:dyDescent="0.2">
      <c r="A13" s="92"/>
      <c r="B13" s="232"/>
      <c r="C13" s="236"/>
      <c r="D13" s="237"/>
      <c r="E13" s="237"/>
      <c r="F13" s="237"/>
      <c r="G13" s="102" t="s">
        <v>202</v>
      </c>
      <c r="H13" s="70">
        <v>240</v>
      </c>
      <c r="I13" s="100">
        <f t="shared" si="0"/>
        <v>0.24</v>
      </c>
      <c r="J13" s="103"/>
      <c r="K13" s="69">
        <f t="shared" si="2"/>
        <v>3.4999999992E-2</v>
      </c>
      <c r="L13" s="69">
        <f t="shared" si="3"/>
        <v>3.4999999992E-2</v>
      </c>
      <c r="M13" s="69">
        <f t="shared" si="4"/>
        <v>4.9999999991999999E-2</v>
      </c>
      <c r="N13" s="69">
        <f t="shared" si="5"/>
        <v>0.16599999999840001</v>
      </c>
      <c r="O13" s="69">
        <f t="shared" si="6"/>
        <v>0.1069090908</v>
      </c>
      <c r="P13" s="69">
        <f t="shared" si="1"/>
        <v>1.8839999999999999</v>
      </c>
      <c r="Q13" s="69">
        <f t="shared" si="7"/>
        <v>0.17304</v>
      </c>
      <c r="R13" s="69">
        <f t="shared" si="8"/>
        <v>0.53832000000000002</v>
      </c>
      <c r="S13" s="69">
        <f t="shared" si="9"/>
        <v>0.39600000000000002</v>
      </c>
      <c r="T13" s="69">
        <f t="shared" si="10"/>
        <v>0.14399999999999999</v>
      </c>
      <c r="U13" s="94"/>
      <c r="V13" s="38" t="s">
        <v>213</v>
      </c>
      <c r="W13" s="39" t="s">
        <v>214</v>
      </c>
      <c r="X13" s="39" t="s">
        <v>215</v>
      </c>
      <c r="Y13" s="92"/>
    </row>
    <row r="14" spans="1:25" x14ac:dyDescent="0.2">
      <c r="A14" s="92"/>
      <c r="B14" s="230"/>
      <c r="C14" s="234">
        <v>660</v>
      </c>
      <c r="D14" s="237">
        <v>1260</v>
      </c>
      <c r="E14" s="237">
        <v>1200</v>
      </c>
      <c r="F14" s="237">
        <v>780</v>
      </c>
      <c r="G14" s="99">
        <v>0.25</v>
      </c>
      <c r="H14" s="100">
        <v>115</v>
      </c>
      <c r="I14" s="100">
        <f t="shared" si="0"/>
        <v>0.115</v>
      </c>
      <c r="J14" s="101"/>
      <c r="K14" s="69">
        <f t="shared" si="2"/>
        <v>1.6770833329499999E-2</v>
      </c>
      <c r="L14" s="69">
        <f t="shared" si="3"/>
        <v>1.6770833329499999E-2</v>
      </c>
      <c r="M14" s="69">
        <f t="shared" si="4"/>
        <v>2.3958333329500002E-2</v>
      </c>
      <c r="N14" s="69">
        <f t="shared" si="5"/>
        <v>7.9541666665899999E-2</v>
      </c>
      <c r="O14" s="69">
        <f t="shared" si="6"/>
        <v>5.1227272674999998E-2</v>
      </c>
      <c r="P14" s="69">
        <f t="shared" si="1"/>
        <v>0.90274999999999994</v>
      </c>
      <c r="Q14" s="69">
        <f t="shared" si="7"/>
        <v>8.2914999999999989E-2</v>
      </c>
      <c r="R14" s="69">
        <f t="shared" si="8"/>
        <v>0.25794500000000004</v>
      </c>
      <c r="S14" s="69">
        <f t="shared" si="9"/>
        <v>0.18975</v>
      </c>
      <c r="T14" s="69">
        <f t="shared" si="10"/>
        <v>6.8999999999999992E-2</v>
      </c>
      <c r="U14" s="94"/>
      <c r="V14" s="38" t="s">
        <v>216</v>
      </c>
      <c r="W14" s="39" t="s">
        <v>217</v>
      </c>
      <c r="X14" s="39" t="s">
        <v>218</v>
      </c>
      <c r="Y14" s="92"/>
    </row>
    <row r="15" spans="1:25" x14ac:dyDescent="0.2">
      <c r="A15" s="92"/>
      <c r="B15" s="231"/>
      <c r="C15" s="235"/>
      <c r="D15" s="237"/>
      <c r="E15" s="237"/>
      <c r="F15" s="237"/>
      <c r="G15" s="99">
        <v>0.5</v>
      </c>
      <c r="H15" s="100">
        <v>330</v>
      </c>
      <c r="I15" s="100">
        <f t="shared" si="0"/>
        <v>0.33</v>
      </c>
      <c r="J15" s="101"/>
      <c r="K15" s="69">
        <f t="shared" si="2"/>
        <v>4.8124999989000002E-2</v>
      </c>
      <c r="L15" s="69">
        <f t="shared" si="3"/>
        <v>4.8124999989000002E-2</v>
      </c>
      <c r="M15" s="69">
        <f t="shared" si="4"/>
        <v>6.8749999988999999E-2</v>
      </c>
      <c r="N15" s="69">
        <f t="shared" si="5"/>
        <v>0.22824999999779999</v>
      </c>
      <c r="O15" s="69">
        <f t="shared" si="6"/>
        <v>0.14699999985000001</v>
      </c>
      <c r="P15" s="69">
        <f t="shared" si="1"/>
        <v>2.5904999999999996</v>
      </c>
      <c r="Q15" s="69">
        <f t="shared" si="7"/>
        <v>0.23792999999999997</v>
      </c>
      <c r="R15" s="69">
        <f t="shared" si="8"/>
        <v>0.74019000000000001</v>
      </c>
      <c r="S15" s="69">
        <f t="shared" si="9"/>
        <v>0.54449999999999998</v>
      </c>
      <c r="T15" s="69">
        <f t="shared" si="10"/>
        <v>0.19799999999999998</v>
      </c>
      <c r="U15" s="94"/>
      <c r="V15" s="38" t="s">
        <v>219</v>
      </c>
      <c r="W15" s="39">
        <v>1</v>
      </c>
      <c r="X15" s="39" t="s">
        <v>220</v>
      </c>
      <c r="Y15" s="92"/>
    </row>
    <row r="16" spans="1:25" x14ac:dyDescent="0.2">
      <c r="A16" s="92"/>
      <c r="B16" s="231"/>
      <c r="C16" s="235"/>
      <c r="D16" s="237"/>
      <c r="E16" s="237"/>
      <c r="F16" s="237"/>
      <c r="G16" s="99">
        <v>0.75</v>
      </c>
      <c r="H16" s="100">
        <v>445</v>
      </c>
      <c r="I16" s="100">
        <f t="shared" si="0"/>
        <v>0.44500000000000001</v>
      </c>
      <c r="J16" s="101"/>
      <c r="K16" s="69">
        <f t="shared" si="2"/>
        <v>6.489583331849999E-2</v>
      </c>
      <c r="L16" s="69">
        <f t="shared" si="3"/>
        <v>6.489583331849999E-2</v>
      </c>
      <c r="M16" s="69">
        <f t="shared" si="4"/>
        <v>9.2708333318499994E-2</v>
      </c>
      <c r="N16" s="69">
        <f t="shared" si="5"/>
        <v>0.30779166666369995</v>
      </c>
      <c r="O16" s="69">
        <f t="shared" si="6"/>
        <v>0.198227272525</v>
      </c>
      <c r="P16" s="69">
        <f t="shared" si="1"/>
        <v>3.4932499999999997</v>
      </c>
      <c r="Q16" s="69">
        <f t="shared" si="7"/>
        <v>0.32084499999999999</v>
      </c>
      <c r="R16" s="69">
        <f t="shared" si="8"/>
        <v>0.99813500000000011</v>
      </c>
      <c r="S16" s="69">
        <f t="shared" si="9"/>
        <v>0.73424999999999996</v>
      </c>
      <c r="T16" s="69">
        <f t="shared" si="10"/>
        <v>0.26699999999999996</v>
      </c>
      <c r="U16" s="94"/>
      <c r="V16" s="38" t="s">
        <v>221</v>
      </c>
      <c r="W16" s="39">
        <v>1</v>
      </c>
      <c r="X16" s="39" t="s">
        <v>222</v>
      </c>
      <c r="Y16" s="92"/>
    </row>
    <row r="17" spans="1:25" ht="15" x14ac:dyDescent="0.2">
      <c r="A17" s="92"/>
      <c r="B17" s="232"/>
      <c r="C17" s="236"/>
      <c r="D17" s="237"/>
      <c r="E17" s="237"/>
      <c r="F17" s="237"/>
      <c r="G17" s="102" t="s">
        <v>202</v>
      </c>
      <c r="H17" s="70">
        <v>660</v>
      </c>
      <c r="I17" s="100">
        <f t="shared" si="0"/>
        <v>0.66</v>
      </c>
      <c r="J17" s="103"/>
      <c r="K17" s="69">
        <f t="shared" si="2"/>
        <v>9.6249999978000003E-2</v>
      </c>
      <c r="L17" s="69">
        <f t="shared" si="3"/>
        <v>9.6249999978000003E-2</v>
      </c>
      <c r="M17" s="69">
        <f t="shared" si="4"/>
        <v>0.137499999978</v>
      </c>
      <c r="N17" s="69">
        <f t="shared" si="5"/>
        <v>0.45649999999559998</v>
      </c>
      <c r="O17" s="69">
        <f t="shared" si="6"/>
        <v>0.29399999970000001</v>
      </c>
      <c r="P17" s="69">
        <f t="shared" si="1"/>
        <v>5.1809999999999992</v>
      </c>
      <c r="Q17" s="69">
        <f t="shared" si="7"/>
        <v>0.47585999999999995</v>
      </c>
      <c r="R17" s="69">
        <f t="shared" si="8"/>
        <v>1.48038</v>
      </c>
      <c r="S17" s="69">
        <f t="shared" si="9"/>
        <v>1.089</v>
      </c>
      <c r="T17" s="69">
        <f t="shared" si="10"/>
        <v>0.39599999999999996</v>
      </c>
      <c r="U17" s="94"/>
      <c r="V17" s="38" t="s">
        <v>223</v>
      </c>
      <c r="W17" s="39">
        <v>1</v>
      </c>
      <c r="X17" s="39" t="s">
        <v>224</v>
      </c>
      <c r="Y17" s="92"/>
    </row>
    <row r="18" spans="1:25" x14ac:dyDescent="0.2">
      <c r="A18" s="92"/>
      <c r="B18" s="230"/>
      <c r="C18" s="234">
        <v>1100</v>
      </c>
      <c r="D18" s="237">
        <v>1240</v>
      </c>
      <c r="E18" s="237">
        <v>1330</v>
      </c>
      <c r="F18" s="237">
        <v>1070</v>
      </c>
      <c r="G18" s="99">
        <v>0.25</v>
      </c>
      <c r="H18" s="100">
        <v>275</v>
      </c>
      <c r="I18" s="100">
        <f t="shared" si="0"/>
        <v>0.27500000000000002</v>
      </c>
      <c r="J18" s="101"/>
      <c r="K18" s="69">
        <f t="shared" si="2"/>
        <v>4.0104166657500002E-2</v>
      </c>
      <c r="L18" s="69">
        <f t="shared" si="3"/>
        <v>4.0104166657500002E-2</v>
      </c>
      <c r="M18" s="69">
        <f t="shared" si="4"/>
        <v>5.7291666657500004E-2</v>
      </c>
      <c r="N18" s="69">
        <f t="shared" si="5"/>
        <v>0.1902083333315</v>
      </c>
      <c r="O18" s="69">
        <f t="shared" si="6"/>
        <v>0.122499999875</v>
      </c>
      <c r="P18" s="69">
        <f t="shared" si="1"/>
        <v>2.1587499999999999</v>
      </c>
      <c r="Q18" s="69">
        <f t="shared" si="7"/>
        <v>0.19827499999999998</v>
      </c>
      <c r="R18" s="69">
        <f t="shared" si="8"/>
        <v>0.61682500000000007</v>
      </c>
      <c r="S18" s="69">
        <f t="shared" si="9"/>
        <v>0.45374999999999999</v>
      </c>
      <c r="T18" s="69">
        <f t="shared" si="10"/>
        <v>0.16499999999999998</v>
      </c>
      <c r="U18" s="94"/>
      <c r="V18" s="38" t="s">
        <v>225</v>
      </c>
      <c r="W18" s="39" t="s">
        <v>226</v>
      </c>
      <c r="X18" s="39" t="s">
        <v>227</v>
      </c>
      <c r="Y18" s="92"/>
    </row>
    <row r="19" spans="1:25" x14ac:dyDescent="0.2">
      <c r="A19" s="92"/>
      <c r="B19" s="231"/>
      <c r="C19" s="235"/>
      <c r="D19" s="237"/>
      <c r="E19" s="237"/>
      <c r="F19" s="237"/>
      <c r="G19" s="99">
        <v>0.5</v>
      </c>
      <c r="H19" s="100">
        <v>550</v>
      </c>
      <c r="I19" s="100">
        <f t="shared" si="0"/>
        <v>0.55000000000000004</v>
      </c>
      <c r="J19" s="101"/>
      <c r="K19" s="69">
        <f t="shared" si="2"/>
        <v>8.0208333315000005E-2</v>
      </c>
      <c r="L19" s="69">
        <f t="shared" si="3"/>
        <v>8.0208333315000005E-2</v>
      </c>
      <c r="M19" s="69">
        <f t="shared" si="4"/>
        <v>0.11458333331500001</v>
      </c>
      <c r="N19" s="69">
        <f t="shared" si="5"/>
        <v>0.380416666663</v>
      </c>
      <c r="O19" s="69">
        <f t="shared" si="6"/>
        <v>0.24499999975</v>
      </c>
      <c r="P19" s="69">
        <f t="shared" si="1"/>
        <v>4.3174999999999999</v>
      </c>
      <c r="Q19" s="69">
        <f t="shared" si="7"/>
        <v>0.39654999999999996</v>
      </c>
      <c r="R19" s="69">
        <f t="shared" si="8"/>
        <v>1.2336500000000001</v>
      </c>
      <c r="S19" s="69">
        <f t="shared" si="9"/>
        <v>0.90749999999999997</v>
      </c>
      <c r="T19" s="69">
        <f t="shared" si="10"/>
        <v>0.32999999999999996</v>
      </c>
      <c r="U19" s="94"/>
      <c r="V19" s="38" t="s">
        <v>225</v>
      </c>
      <c r="W19" s="39" t="s">
        <v>228</v>
      </c>
      <c r="X19" s="39" t="s">
        <v>224</v>
      </c>
      <c r="Y19" s="92"/>
    </row>
    <row r="20" spans="1:25" x14ac:dyDescent="0.2">
      <c r="A20" s="92"/>
      <c r="B20" s="231"/>
      <c r="C20" s="235"/>
      <c r="D20" s="237"/>
      <c r="E20" s="237"/>
      <c r="F20" s="237"/>
      <c r="G20" s="99">
        <v>0.75</v>
      </c>
      <c r="H20" s="100">
        <v>825</v>
      </c>
      <c r="I20" s="100">
        <f t="shared" si="0"/>
        <v>0.82500000000000007</v>
      </c>
      <c r="J20" s="101"/>
      <c r="K20" s="69">
        <f t="shared" si="2"/>
        <v>0.1203124999725</v>
      </c>
      <c r="L20" s="69">
        <f t="shared" si="3"/>
        <v>0.1203124999725</v>
      </c>
      <c r="M20" s="69">
        <f t="shared" si="4"/>
        <v>0.1718749999725</v>
      </c>
      <c r="N20" s="69">
        <f t="shared" si="5"/>
        <v>0.57062499999449989</v>
      </c>
      <c r="O20" s="69">
        <f t="shared" si="6"/>
        <v>0.36749999962499996</v>
      </c>
      <c r="P20" s="69">
        <f t="shared" si="1"/>
        <v>6.4762499999999994</v>
      </c>
      <c r="Q20" s="69">
        <f t="shared" si="7"/>
        <v>0.59482499999999994</v>
      </c>
      <c r="R20" s="69">
        <f t="shared" si="8"/>
        <v>1.8504750000000001</v>
      </c>
      <c r="S20" s="69">
        <f t="shared" si="9"/>
        <v>1.3612500000000001</v>
      </c>
      <c r="T20" s="69">
        <f t="shared" si="10"/>
        <v>0.49499999999999994</v>
      </c>
      <c r="U20" s="94"/>
      <c r="V20" s="38" t="s">
        <v>225</v>
      </c>
      <c r="W20" s="39" t="s">
        <v>229</v>
      </c>
      <c r="X20" s="39" t="s">
        <v>230</v>
      </c>
      <c r="Y20" s="92"/>
    </row>
    <row r="21" spans="1:25" ht="15" x14ac:dyDescent="0.2">
      <c r="A21" s="92"/>
      <c r="B21" s="232"/>
      <c r="C21" s="236"/>
      <c r="D21" s="237"/>
      <c r="E21" s="237"/>
      <c r="F21" s="237"/>
      <c r="G21" s="102" t="s">
        <v>202</v>
      </c>
      <c r="H21" s="70">
        <v>1100</v>
      </c>
      <c r="I21" s="100">
        <f t="shared" si="0"/>
        <v>1.1000000000000001</v>
      </c>
      <c r="J21" s="103"/>
      <c r="K21" s="69">
        <f t="shared" si="2"/>
        <v>0.16041666663000001</v>
      </c>
      <c r="L21" s="69">
        <f t="shared" si="3"/>
        <v>0.16041666663000001</v>
      </c>
      <c r="M21" s="69">
        <f t="shared" si="4"/>
        <v>0.22916666663000002</v>
      </c>
      <c r="N21" s="69">
        <f t="shared" si="5"/>
        <v>0.76083333332600001</v>
      </c>
      <c r="O21" s="69">
        <f t="shared" si="6"/>
        <v>0.48999999950000001</v>
      </c>
      <c r="P21" s="69">
        <f t="shared" si="1"/>
        <v>8.6349999999999998</v>
      </c>
      <c r="Q21" s="69">
        <f t="shared" si="7"/>
        <v>0.79309999999999992</v>
      </c>
      <c r="R21" s="69">
        <f t="shared" si="8"/>
        <v>2.4673000000000003</v>
      </c>
      <c r="S21" s="69">
        <f t="shared" si="9"/>
        <v>1.8149999999999999</v>
      </c>
      <c r="T21" s="69">
        <f t="shared" si="10"/>
        <v>0.65999999999999992</v>
      </c>
      <c r="U21" s="94"/>
      <c r="V21" s="38" t="s">
        <v>231</v>
      </c>
      <c r="W21" s="39">
        <v>1</v>
      </c>
      <c r="X21" s="39" t="s">
        <v>232</v>
      </c>
      <c r="Y21" s="92"/>
    </row>
    <row r="22" spans="1:25" x14ac:dyDescent="0.2">
      <c r="A22" s="92"/>
      <c r="B22" s="230"/>
      <c r="C22" s="234">
        <v>1500</v>
      </c>
      <c r="D22" s="237">
        <v>2025</v>
      </c>
      <c r="E22" s="237">
        <v>1110</v>
      </c>
      <c r="F22" s="237">
        <v>1300</v>
      </c>
      <c r="G22" s="99">
        <v>0.25</v>
      </c>
      <c r="H22" s="100">
        <v>375</v>
      </c>
      <c r="I22" s="100">
        <f t="shared" si="0"/>
        <v>0.375</v>
      </c>
      <c r="J22" s="101"/>
      <c r="K22" s="69">
        <f t="shared" si="2"/>
        <v>5.4687499987500006E-2</v>
      </c>
      <c r="L22" s="69">
        <f t="shared" si="3"/>
        <v>5.4687499987500006E-2</v>
      </c>
      <c r="M22" s="69">
        <f t="shared" si="4"/>
        <v>7.8124999987499999E-2</v>
      </c>
      <c r="N22" s="69">
        <f t="shared" si="5"/>
        <v>0.25937499999749997</v>
      </c>
      <c r="O22" s="69">
        <f t="shared" si="6"/>
        <v>0.16704545437499999</v>
      </c>
      <c r="P22" s="69">
        <f t="shared" si="1"/>
        <v>2.9437499999999996</v>
      </c>
      <c r="Q22" s="69">
        <f t="shared" si="7"/>
        <v>0.27037499999999998</v>
      </c>
      <c r="R22" s="69">
        <f t="shared" si="8"/>
        <v>0.84112500000000012</v>
      </c>
      <c r="S22" s="69">
        <f t="shared" si="9"/>
        <v>0.61875000000000002</v>
      </c>
      <c r="T22" s="69">
        <f t="shared" si="10"/>
        <v>0.22499999999999998</v>
      </c>
      <c r="U22" s="94"/>
      <c r="V22" s="38" t="s">
        <v>233</v>
      </c>
      <c r="W22" s="39" t="s">
        <v>234</v>
      </c>
      <c r="X22" s="39" t="s">
        <v>235</v>
      </c>
      <c r="Y22" s="92"/>
    </row>
    <row r="23" spans="1:25" x14ac:dyDescent="0.2">
      <c r="A23" s="92"/>
      <c r="B23" s="231"/>
      <c r="C23" s="235"/>
      <c r="D23" s="237"/>
      <c r="E23" s="237"/>
      <c r="F23" s="237"/>
      <c r="G23" s="99">
        <v>0.5</v>
      </c>
      <c r="H23" s="100">
        <v>750</v>
      </c>
      <c r="I23" s="100">
        <f t="shared" si="0"/>
        <v>0.75</v>
      </c>
      <c r="J23" s="101"/>
      <c r="K23" s="69">
        <f t="shared" si="2"/>
        <v>0.10937499997500001</v>
      </c>
      <c r="L23" s="69">
        <f t="shared" si="3"/>
        <v>0.10937499997500001</v>
      </c>
      <c r="M23" s="69">
        <f t="shared" si="4"/>
        <v>0.156249999975</v>
      </c>
      <c r="N23" s="69">
        <f t="shared" si="5"/>
        <v>0.51874999999499993</v>
      </c>
      <c r="O23" s="69">
        <f t="shared" si="6"/>
        <v>0.33409090874999997</v>
      </c>
      <c r="P23" s="69">
        <f t="shared" si="1"/>
        <v>5.8874999999999993</v>
      </c>
      <c r="Q23" s="69">
        <f t="shared" si="7"/>
        <v>0.54074999999999995</v>
      </c>
      <c r="R23" s="69">
        <f t="shared" si="8"/>
        <v>1.6822500000000002</v>
      </c>
      <c r="S23" s="69">
        <f t="shared" si="9"/>
        <v>1.2375</v>
      </c>
      <c r="T23" s="69">
        <f t="shared" si="10"/>
        <v>0.44999999999999996</v>
      </c>
      <c r="U23" s="94"/>
      <c r="V23" s="38" t="s">
        <v>236</v>
      </c>
      <c r="W23" s="39">
        <v>1</v>
      </c>
      <c r="X23" s="39" t="s">
        <v>237</v>
      </c>
      <c r="Y23" s="92"/>
    </row>
    <row r="24" spans="1:25" x14ac:dyDescent="0.2">
      <c r="A24" s="92"/>
      <c r="B24" s="231"/>
      <c r="C24" s="235"/>
      <c r="D24" s="237"/>
      <c r="E24" s="237"/>
      <c r="F24" s="237"/>
      <c r="G24" s="99">
        <v>0.75</v>
      </c>
      <c r="H24" s="100">
        <v>1125</v>
      </c>
      <c r="I24" s="100">
        <f t="shared" si="0"/>
        <v>1.125</v>
      </c>
      <c r="J24" s="101"/>
      <c r="K24" s="69">
        <f t="shared" si="2"/>
        <v>0.1640624999625</v>
      </c>
      <c r="L24" s="69">
        <f t="shared" si="3"/>
        <v>0.1640624999625</v>
      </c>
      <c r="M24" s="69">
        <f t="shared" si="4"/>
        <v>0.2343749999625</v>
      </c>
      <c r="N24" s="69">
        <f t="shared" si="5"/>
        <v>0.77812499999249995</v>
      </c>
      <c r="O24" s="69">
        <f t="shared" si="6"/>
        <v>0.50113636312499998</v>
      </c>
      <c r="P24" s="69">
        <f t="shared" si="1"/>
        <v>8.8312499999999989</v>
      </c>
      <c r="Q24" s="69">
        <f t="shared" si="7"/>
        <v>0.81112499999999998</v>
      </c>
      <c r="R24" s="69">
        <f t="shared" si="8"/>
        <v>2.5233750000000001</v>
      </c>
      <c r="S24" s="69">
        <f t="shared" si="9"/>
        <v>1.85625</v>
      </c>
      <c r="T24" s="69">
        <f t="shared" si="10"/>
        <v>0.67499999999999993</v>
      </c>
      <c r="U24" s="94"/>
      <c r="V24" s="38" t="s">
        <v>238</v>
      </c>
      <c r="W24" s="39">
        <v>1</v>
      </c>
      <c r="X24" s="39" t="s">
        <v>239</v>
      </c>
      <c r="Y24" s="92"/>
    </row>
    <row r="25" spans="1:25" ht="15" x14ac:dyDescent="0.2">
      <c r="A25" s="92"/>
      <c r="B25" s="232"/>
      <c r="C25" s="236"/>
      <c r="D25" s="237"/>
      <c r="E25" s="237"/>
      <c r="F25" s="237"/>
      <c r="G25" s="102" t="s">
        <v>202</v>
      </c>
      <c r="H25" s="70">
        <v>1500</v>
      </c>
      <c r="I25" s="100">
        <f t="shared" si="0"/>
        <v>1.5</v>
      </c>
      <c r="J25" s="103"/>
      <c r="K25" s="69">
        <f t="shared" si="2"/>
        <v>0.21874999995000002</v>
      </c>
      <c r="L25" s="69">
        <f t="shared" si="3"/>
        <v>0.21874999995000002</v>
      </c>
      <c r="M25" s="69">
        <f t="shared" si="4"/>
        <v>0.31249999995</v>
      </c>
      <c r="N25" s="69">
        <f t="shared" si="5"/>
        <v>1.0374999999899999</v>
      </c>
      <c r="O25" s="69">
        <f t="shared" si="6"/>
        <v>0.66818181749999994</v>
      </c>
      <c r="P25" s="69">
        <f t="shared" si="1"/>
        <v>11.774999999999999</v>
      </c>
      <c r="Q25" s="69">
        <f t="shared" si="7"/>
        <v>1.0814999999999999</v>
      </c>
      <c r="R25" s="69">
        <f t="shared" si="8"/>
        <v>3.3645000000000005</v>
      </c>
      <c r="S25" s="69">
        <f t="shared" si="9"/>
        <v>2.4750000000000001</v>
      </c>
      <c r="T25" s="69">
        <f t="shared" si="10"/>
        <v>0.89999999999999991</v>
      </c>
      <c r="U25" s="94"/>
      <c r="V25" s="38" t="s">
        <v>240</v>
      </c>
      <c r="W25" s="39">
        <v>1</v>
      </c>
      <c r="X25" s="39" t="s">
        <v>241</v>
      </c>
      <c r="Y25" s="92"/>
    </row>
    <row r="26" spans="1:25" x14ac:dyDescent="0.2">
      <c r="A26" s="92"/>
      <c r="B26" s="230"/>
      <c r="C26" s="234">
        <v>3000</v>
      </c>
      <c r="D26" s="237">
        <v>2040</v>
      </c>
      <c r="E26" s="237">
        <v>1690</v>
      </c>
      <c r="F26" s="237">
        <v>1460</v>
      </c>
      <c r="G26" s="99">
        <v>0.25</v>
      </c>
      <c r="H26" s="100">
        <v>750</v>
      </c>
      <c r="I26" s="100">
        <f t="shared" si="0"/>
        <v>0.75</v>
      </c>
      <c r="J26" s="101"/>
      <c r="K26" s="69">
        <f t="shared" si="2"/>
        <v>0.10937499997500001</v>
      </c>
      <c r="L26" s="69">
        <f t="shared" si="3"/>
        <v>0.10937499997500001</v>
      </c>
      <c r="M26" s="69">
        <f t="shared" si="4"/>
        <v>0.156249999975</v>
      </c>
      <c r="N26" s="69">
        <f t="shared" si="5"/>
        <v>0.51874999999499993</v>
      </c>
      <c r="O26" s="69">
        <f t="shared" si="6"/>
        <v>0.33409090874999997</v>
      </c>
      <c r="P26" s="69">
        <f t="shared" si="1"/>
        <v>5.8874999999999993</v>
      </c>
      <c r="Q26" s="69">
        <f t="shared" si="7"/>
        <v>0.54074999999999995</v>
      </c>
      <c r="R26" s="69">
        <f t="shared" si="8"/>
        <v>1.6822500000000002</v>
      </c>
      <c r="S26" s="69">
        <f t="shared" si="9"/>
        <v>1.2375</v>
      </c>
      <c r="T26" s="69">
        <f t="shared" si="10"/>
        <v>0.44999999999999996</v>
      </c>
      <c r="U26" s="94"/>
      <c r="V26" s="38" t="s">
        <v>242</v>
      </c>
      <c r="W26" s="39">
        <v>1</v>
      </c>
      <c r="X26" s="39" t="s">
        <v>243</v>
      </c>
      <c r="Y26" s="92"/>
    </row>
    <row r="27" spans="1:25" x14ac:dyDescent="0.2">
      <c r="A27" s="92"/>
      <c r="B27" s="231"/>
      <c r="C27" s="235"/>
      <c r="D27" s="237"/>
      <c r="E27" s="237"/>
      <c r="F27" s="237"/>
      <c r="G27" s="99">
        <v>0.5</v>
      </c>
      <c r="H27" s="100">
        <v>1500</v>
      </c>
      <c r="I27" s="100">
        <f t="shared" si="0"/>
        <v>1.5</v>
      </c>
      <c r="J27" s="101"/>
      <c r="K27" s="69">
        <f t="shared" si="2"/>
        <v>0.21874999995000002</v>
      </c>
      <c r="L27" s="69">
        <f t="shared" si="3"/>
        <v>0.21874999995000002</v>
      </c>
      <c r="M27" s="69">
        <f t="shared" si="4"/>
        <v>0.31249999995</v>
      </c>
      <c r="N27" s="69">
        <f t="shared" si="5"/>
        <v>1.0374999999899999</v>
      </c>
      <c r="O27" s="69">
        <f t="shared" si="6"/>
        <v>0.66818181749999994</v>
      </c>
      <c r="P27" s="69">
        <f t="shared" si="1"/>
        <v>11.774999999999999</v>
      </c>
      <c r="Q27" s="69">
        <f t="shared" si="7"/>
        <v>1.0814999999999999</v>
      </c>
      <c r="R27" s="69">
        <f t="shared" si="8"/>
        <v>3.3645000000000005</v>
      </c>
      <c r="S27" s="69">
        <f t="shared" si="9"/>
        <v>2.4750000000000001</v>
      </c>
      <c r="T27" s="69">
        <f t="shared" si="10"/>
        <v>0.89999999999999991</v>
      </c>
      <c r="U27" s="94"/>
      <c r="V27" s="38" t="s">
        <v>244</v>
      </c>
      <c r="W27" s="39">
        <v>1</v>
      </c>
      <c r="X27" s="39" t="s">
        <v>245</v>
      </c>
      <c r="Y27" s="92"/>
    </row>
    <row r="28" spans="1:25" x14ac:dyDescent="0.2">
      <c r="A28" s="92"/>
      <c r="B28" s="231"/>
      <c r="C28" s="235"/>
      <c r="D28" s="237"/>
      <c r="E28" s="237"/>
      <c r="F28" s="237"/>
      <c r="G28" s="99">
        <v>0.75</v>
      </c>
      <c r="H28" s="100">
        <v>2250</v>
      </c>
      <c r="I28" s="100">
        <f>SUM(H28*0.001)</f>
        <v>2.25</v>
      </c>
      <c r="J28" s="101"/>
      <c r="K28" s="69">
        <f t="shared" si="2"/>
        <v>0.32812499992499999</v>
      </c>
      <c r="L28" s="69">
        <f t="shared" si="3"/>
        <v>0.32812499992499999</v>
      </c>
      <c r="M28" s="69">
        <f t="shared" si="4"/>
        <v>0.46874999992499999</v>
      </c>
      <c r="N28" s="69">
        <f t="shared" si="5"/>
        <v>1.5562499999849999</v>
      </c>
      <c r="O28" s="69">
        <f t="shared" si="6"/>
        <v>1.00227272625</v>
      </c>
      <c r="P28" s="69">
        <f t="shared" si="1"/>
        <v>17.662499999999998</v>
      </c>
      <c r="Q28" s="69">
        <f t="shared" si="7"/>
        <v>1.62225</v>
      </c>
      <c r="R28" s="69">
        <f t="shared" si="8"/>
        <v>5.0467500000000003</v>
      </c>
      <c r="S28" s="69">
        <f t="shared" si="9"/>
        <v>3.7124999999999999</v>
      </c>
      <c r="T28" s="69">
        <f t="shared" si="10"/>
        <v>1.3499999999999999</v>
      </c>
      <c r="U28" s="94"/>
      <c r="V28" s="38" t="s">
        <v>246</v>
      </c>
      <c r="W28" s="39">
        <v>1</v>
      </c>
      <c r="X28" s="39" t="s">
        <v>247</v>
      </c>
      <c r="Y28" s="92"/>
    </row>
    <row r="29" spans="1:25" ht="15" x14ac:dyDescent="0.2">
      <c r="A29" s="92"/>
      <c r="B29" s="232"/>
      <c r="C29" s="236"/>
      <c r="D29" s="237"/>
      <c r="E29" s="237"/>
      <c r="F29" s="237"/>
      <c r="G29" s="102" t="s">
        <v>202</v>
      </c>
      <c r="H29" s="70">
        <v>3000</v>
      </c>
      <c r="I29" s="70">
        <v>3</v>
      </c>
      <c r="J29" s="103"/>
      <c r="K29" s="69">
        <f t="shared" si="2"/>
        <v>0.43749999990000005</v>
      </c>
      <c r="L29" s="69">
        <f t="shared" si="3"/>
        <v>0.43749999990000005</v>
      </c>
      <c r="M29" s="69">
        <f t="shared" si="4"/>
        <v>0.62499999989999999</v>
      </c>
      <c r="N29" s="69">
        <f t="shared" si="5"/>
        <v>2.0749999999799997</v>
      </c>
      <c r="O29" s="69">
        <f t="shared" si="6"/>
        <v>1.3363636349999999</v>
      </c>
      <c r="P29" s="69">
        <f t="shared" si="1"/>
        <v>23.549999999999997</v>
      </c>
      <c r="Q29" s="69">
        <f t="shared" si="7"/>
        <v>2.1629999999999998</v>
      </c>
      <c r="R29" s="69">
        <f t="shared" si="8"/>
        <v>6.729000000000001</v>
      </c>
      <c r="S29" s="69">
        <f t="shared" si="9"/>
        <v>4.95</v>
      </c>
      <c r="T29" s="69">
        <f t="shared" si="10"/>
        <v>1.7999999999999998</v>
      </c>
      <c r="U29" s="94"/>
      <c r="V29" s="38" t="s">
        <v>248</v>
      </c>
      <c r="W29" s="39">
        <v>1</v>
      </c>
      <c r="X29" s="39" t="s">
        <v>249</v>
      </c>
      <c r="Y29" s="92"/>
    </row>
    <row r="30" spans="1:25" ht="28.5" x14ac:dyDescent="0.2">
      <c r="A30" s="92"/>
      <c r="B30" s="92"/>
      <c r="C30" s="92"/>
      <c r="D30" s="92"/>
      <c r="E30" s="92"/>
      <c r="F30" s="92"/>
      <c r="G30" s="92"/>
      <c r="H30" s="92"/>
      <c r="I30" s="92"/>
      <c r="J30" s="92"/>
      <c r="K30" s="92"/>
      <c r="L30" s="92"/>
      <c r="M30" s="92"/>
      <c r="N30" s="92"/>
      <c r="O30" s="92"/>
      <c r="P30" s="92"/>
      <c r="Q30" s="92"/>
      <c r="R30" s="92"/>
      <c r="S30" s="92"/>
      <c r="T30" s="92"/>
      <c r="U30" s="94"/>
      <c r="V30" s="76" t="s">
        <v>250</v>
      </c>
      <c r="W30" s="39" t="s">
        <v>251</v>
      </c>
      <c r="X30" s="39" t="s">
        <v>191</v>
      </c>
      <c r="Y30" s="92"/>
    </row>
    <row r="31" spans="1:25" ht="57" x14ac:dyDescent="0.2">
      <c r="A31" s="92"/>
      <c r="B31" s="245" t="s">
        <v>252</v>
      </c>
      <c r="C31" s="246"/>
      <c r="D31" s="246"/>
      <c r="E31" s="246"/>
      <c r="F31" s="246"/>
      <c r="G31" s="247"/>
      <c r="H31" s="241" t="s">
        <v>253</v>
      </c>
      <c r="I31" s="242"/>
      <c r="J31" s="62"/>
      <c r="K31" s="67" t="s">
        <v>175</v>
      </c>
      <c r="L31" s="67" t="s">
        <v>176</v>
      </c>
      <c r="M31" s="67" t="s">
        <v>177</v>
      </c>
      <c r="N31" s="67" t="s">
        <v>178</v>
      </c>
      <c r="O31" s="67" t="s">
        <v>179</v>
      </c>
      <c r="P31" s="67" t="s">
        <v>38</v>
      </c>
      <c r="Q31" s="67" t="s">
        <v>180</v>
      </c>
      <c r="R31" s="67" t="s">
        <v>37</v>
      </c>
      <c r="S31" s="67" t="s">
        <v>181</v>
      </c>
      <c r="T31" s="67" t="s">
        <v>182</v>
      </c>
      <c r="U31" s="94"/>
      <c r="V31" s="76" t="s">
        <v>254</v>
      </c>
      <c r="W31" s="39" t="s">
        <v>193</v>
      </c>
      <c r="X31" s="39" t="s">
        <v>255</v>
      </c>
      <c r="Y31" s="92"/>
    </row>
    <row r="32" spans="1:25" ht="28.5" customHeight="1" x14ac:dyDescent="0.2">
      <c r="A32" s="92"/>
      <c r="B32" s="248"/>
      <c r="C32" s="249"/>
      <c r="D32" s="249"/>
      <c r="E32" s="249"/>
      <c r="F32" s="249"/>
      <c r="G32" s="250"/>
      <c r="H32" s="243"/>
      <c r="I32" s="244"/>
      <c r="J32" s="62"/>
      <c r="K32" s="68" t="s">
        <v>189</v>
      </c>
      <c r="L32" s="68" t="s">
        <v>189</v>
      </c>
      <c r="M32" s="68" t="s">
        <v>189</v>
      </c>
      <c r="N32" s="68" t="s">
        <v>189</v>
      </c>
      <c r="O32" s="68" t="s">
        <v>189</v>
      </c>
      <c r="P32" s="68" t="s">
        <v>256</v>
      </c>
      <c r="Q32" s="68" t="s">
        <v>256</v>
      </c>
      <c r="R32" s="68" t="s">
        <v>256</v>
      </c>
      <c r="S32" s="68" t="s">
        <v>256</v>
      </c>
      <c r="T32" s="68" t="s">
        <v>256</v>
      </c>
      <c r="U32" s="94"/>
      <c r="V32" s="76" t="s">
        <v>257</v>
      </c>
      <c r="W32" s="39" t="s">
        <v>193</v>
      </c>
      <c r="X32" s="39" t="s">
        <v>258</v>
      </c>
      <c r="Y32" s="92"/>
    </row>
    <row r="33" spans="1:25" ht="46.5" customHeight="1" x14ac:dyDescent="0.2">
      <c r="A33" s="92"/>
      <c r="B33" s="70" t="s">
        <v>259</v>
      </c>
      <c r="C33" s="251" t="s">
        <v>260</v>
      </c>
      <c r="D33" s="252"/>
      <c r="E33" s="252"/>
      <c r="F33" s="252"/>
      <c r="G33" s="253"/>
      <c r="H33" s="254">
        <v>1000</v>
      </c>
      <c r="I33" s="255"/>
      <c r="J33" s="63"/>
      <c r="K33" s="69">
        <f>SUM(H33*0.1458333333)/1000</f>
        <v>0.14583333329999998</v>
      </c>
      <c r="L33" s="69">
        <f>SUM(H33*0.1458333333)/1000</f>
        <v>0.14583333329999998</v>
      </c>
      <c r="M33" s="69">
        <f>SUM(H33*0.2083333333)/1000</f>
        <v>0.20833333329999998</v>
      </c>
      <c r="N33" s="69">
        <f>SUM(H33*0.69166666666)/1000</f>
        <v>0.69166666665999998</v>
      </c>
      <c r="O33" s="69">
        <f>SUM(H33*0.445454545)/1000</f>
        <v>0.44545454499999998</v>
      </c>
      <c r="P33" s="69">
        <f>SUM(H33*0.00785)</f>
        <v>7.85</v>
      </c>
      <c r="Q33" s="69">
        <f>SUM(H33*0.000721)</f>
        <v>0.72099999999999997</v>
      </c>
      <c r="R33" s="69">
        <f>SUM(H33*0.002243)</f>
        <v>2.2430000000000003</v>
      </c>
      <c r="S33" s="69">
        <f>SUM(H33*0.00165)</f>
        <v>1.65</v>
      </c>
      <c r="T33" s="69">
        <f>SUM(H33*0.0006)</f>
        <v>0.6</v>
      </c>
      <c r="U33" s="92"/>
      <c r="V33" s="92"/>
      <c r="W33" s="93"/>
      <c r="X33" s="93"/>
      <c r="Y33" s="92"/>
    </row>
    <row r="34" spans="1:25" x14ac:dyDescent="0.2">
      <c r="A34" s="92"/>
      <c r="B34" s="92"/>
      <c r="C34" s="92"/>
      <c r="D34" s="92"/>
      <c r="E34" s="92"/>
      <c r="F34" s="92"/>
      <c r="G34" s="104"/>
      <c r="H34" s="92"/>
      <c r="I34" s="92"/>
      <c r="J34" s="92"/>
      <c r="K34" s="92"/>
      <c r="L34" s="92"/>
      <c r="M34" s="92"/>
      <c r="N34" s="92"/>
      <c r="O34" s="92"/>
      <c r="P34" s="92"/>
      <c r="Q34" s="92"/>
      <c r="R34" s="92"/>
      <c r="S34" s="92"/>
      <c r="T34" s="92"/>
      <c r="U34" s="92"/>
      <c r="V34" s="92"/>
      <c r="W34" s="93"/>
      <c r="X34" s="93"/>
      <c r="Y34" s="92"/>
    </row>
    <row r="35" spans="1:25" x14ac:dyDescent="0.2">
      <c r="G35" s="64"/>
    </row>
    <row r="36" spans="1:25" x14ac:dyDescent="0.2">
      <c r="G36" s="64"/>
    </row>
    <row r="37" spans="1:25" x14ac:dyDescent="0.2">
      <c r="G37" s="64"/>
    </row>
    <row r="38" spans="1:25" x14ac:dyDescent="0.2">
      <c r="G38" s="66"/>
    </row>
    <row r="39" spans="1:25" x14ac:dyDescent="0.2">
      <c r="G39" s="64"/>
    </row>
    <row r="40" spans="1:25" x14ac:dyDescent="0.2">
      <c r="G40" s="64"/>
    </row>
    <row r="41" spans="1:25" x14ac:dyDescent="0.2">
      <c r="G41" s="64"/>
    </row>
    <row r="42" spans="1:25" x14ac:dyDescent="0.2">
      <c r="G42" s="66"/>
    </row>
    <row r="43" spans="1:25" x14ac:dyDescent="0.2">
      <c r="G43" s="64"/>
    </row>
    <row r="44" spans="1:25" x14ac:dyDescent="0.2">
      <c r="G44" s="64"/>
    </row>
    <row r="45" spans="1:25" x14ac:dyDescent="0.2">
      <c r="G45" s="64"/>
    </row>
    <row r="46" spans="1:25" x14ac:dyDescent="0.2">
      <c r="G46" s="66"/>
    </row>
    <row r="47" spans="1:25" x14ac:dyDescent="0.2">
      <c r="G47" s="64"/>
    </row>
    <row r="48" spans="1:25" x14ac:dyDescent="0.2">
      <c r="G48" s="64"/>
    </row>
    <row r="49" spans="7:7" x14ac:dyDescent="0.2">
      <c r="G49" s="64"/>
    </row>
    <row r="50" spans="7:7" x14ac:dyDescent="0.2">
      <c r="G50" s="66"/>
    </row>
    <row r="51" spans="7:7" x14ac:dyDescent="0.2">
      <c r="G51" s="64"/>
    </row>
  </sheetData>
  <sheetProtection sheet="1"/>
  <mergeCells count="40">
    <mergeCell ref="B31:G32"/>
    <mergeCell ref="C33:G33"/>
    <mergeCell ref="H31:I32"/>
    <mergeCell ref="H33:I33"/>
    <mergeCell ref="D22:D25"/>
    <mergeCell ref="E22:E25"/>
    <mergeCell ref="F22:F25"/>
    <mergeCell ref="D26:D29"/>
    <mergeCell ref="E26:E29"/>
    <mergeCell ref="F26:F29"/>
    <mergeCell ref="C22:C25"/>
    <mergeCell ref="C26:C29"/>
    <mergeCell ref="D10:D13"/>
    <mergeCell ref="E10:E13"/>
    <mergeCell ref="F10:F13"/>
    <mergeCell ref="D14:D17"/>
    <mergeCell ref="E14:E17"/>
    <mergeCell ref="F14:F17"/>
    <mergeCell ref="B2:T2"/>
    <mergeCell ref="C6:C9"/>
    <mergeCell ref="C10:C13"/>
    <mergeCell ref="C14:C17"/>
    <mergeCell ref="C18:C21"/>
    <mergeCell ref="D18:D21"/>
    <mergeCell ref="E18:E21"/>
    <mergeCell ref="F18:F21"/>
    <mergeCell ref="D3:F3"/>
    <mergeCell ref="G3:G4"/>
    <mergeCell ref="H3:H4"/>
    <mergeCell ref="I3:I4"/>
    <mergeCell ref="D6:D9"/>
    <mergeCell ref="E6:E9"/>
    <mergeCell ref="F6:F9"/>
    <mergeCell ref="B3:C4"/>
    <mergeCell ref="B6:B9"/>
    <mergeCell ref="B10:B13"/>
    <mergeCell ref="B14:B17"/>
    <mergeCell ref="B26:B29"/>
    <mergeCell ref="B22:B25"/>
    <mergeCell ref="B18:B21"/>
  </mergeCells>
  <pageMargins left="0.7" right="0.7" top="0.75" bottom="0.75" header="0.3" footer="0.3"/>
  <pageSetup paperSize="9" orientation="portrait" horizontalDpi="1200" verticalDpi="12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tabColor theme="1"/>
  </sheetPr>
  <dimension ref="B2:H52"/>
  <sheetViews>
    <sheetView workbookViewId="0">
      <selection activeCell="D18" sqref="D18"/>
    </sheetView>
  </sheetViews>
  <sheetFormatPr defaultRowHeight="15" x14ac:dyDescent="0.25"/>
  <cols>
    <col min="2" max="2" width="56.28515625" customWidth="1"/>
    <col min="4" max="4" width="55.28515625" style="6" customWidth="1"/>
    <col min="5" max="8" width="12.42578125" customWidth="1"/>
  </cols>
  <sheetData>
    <row r="2" spans="2:8" x14ac:dyDescent="0.25">
      <c r="B2" s="11" t="s">
        <v>261</v>
      </c>
      <c r="D2" s="11"/>
      <c r="E2" s="256" t="s">
        <v>262</v>
      </c>
      <c r="F2" s="256"/>
      <c r="G2" s="256"/>
      <c r="H2" s="256"/>
    </row>
    <row r="3" spans="2:8" ht="15" customHeight="1" x14ac:dyDescent="0.25">
      <c r="B3" t="s">
        <v>263</v>
      </c>
      <c r="D3" s="4"/>
      <c r="E3" s="28" t="s">
        <v>264</v>
      </c>
      <c r="F3" s="28" t="s">
        <v>265</v>
      </c>
      <c r="G3" s="28" t="s">
        <v>266</v>
      </c>
      <c r="H3" s="28" t="s">
        <v>267</v>
      </c>
    </row>
    <row r="4" spans="2:8" x14ac:dyDescent="0.25">
      <c r="B4" t="s">
        <v>268</v>
      </c>
      <c r="D4" s="17" t="s">
        <v>45</v>
      </c>
      <c r="E4" s="31">
        <v>4.502645839999999E-2</v>
      </c>
      <c r="F4" s="31">
        <v>9.005291679999998E-2</v>
      </c>
      <c r="G4" s="31">
        <v>0.13507937519999996</v>
      </c>
      <c r="H4" s="31">
        <v>0.22513229200000001</v>
      </c>
    </row>
    <row r="5" spans="2:8" x14ac:dyDescent="0.25">
      <c r="D5" s="17" t="s">
        <v>46</v>
      </c>
      <c r="E5" s="31">
        <v>5.6283072999999996E-2</v>
      </c>
      <c r="F5" s="31">
        <v>0.11256614599999999</v>
      </c>
      <c r="G5" s="31">
        <v>0.16884921899999997</v>
      </c>
      <c r="H5" s="31">
        <v>0.28141536499999997</v>
      </c>
    </row>
    <row r="6" spans="2:8" x14ac:dyDescent="0.25">
      <c r="B6" s="11" t="s">
        <v>1</v>
      </c>
      <c r="D6" s="17" t="s">
        <v>47</v>
      </c>
      <c r="E6" s="31">
        <v>7.7100100000000005E-2</v>
      </c>
      <c r="F6" s="31">
        <v>0.15420020000000001</v>
      </c>
      <c r="G6" s="31">
        <v>0.23130029999999999</v>
      </c>
      <c r="H6" s="31">
        <v>0.38550050000000002</v>
      </c>
    </row>
    <row r="7" spans="2:8" x14ac:dyDescent="0.25">
      <c r="B7" t="s">
        <v>263</v>
      </c>
      <c r="D7" s="30" t="s">
        <v>37</v>
      </c>
      <c r="E7" s="1">
        <v>1.1000000000000001</v>
      </c>
      <c r="F7" s="1">
        <v>1.1000000000000001</v>
      </c>
      <c r="G7" s="1">
        <v>5</v>
      </c>
      <c r="H7" s="1">
        <v>10</v>
      </c>
    </row>
    <row r="8" spans="2:8" x14ac:dyDescent="0.25">
      <c r="B8" t="s">
        <v>268</v>
      </c>
      <c r="D8" s="30" t="s">
        <v>38</v>
      </c>
      <c r="E8" s="1">
        <v>0.5</v>
      </c>
      <c r="F8" s="1">
        <v>1</v>
      </c>
      <c r="G8" s="1">
        <v>5</v>
      </c>
      <c r="H8" s="1">
        <v>10</v>
      </c>
    </row>
    <row r="9" spans="2:8" x14ac:dyDescent="0.25">
      <c r="D9" s="30" t="s">
        <v>40</v>
      </c>
      <c r="E9" s="1">
        <v>0.1</v>
      </c>
      <c r="F9" s="1">
        <v>0.1</v>
      </c>
      <c r="G9" s="1">
        <v>0.3</v>
      </c>
      <c r="H9" s="1">
        <v>1.4</v>
      </c>
    </row>
    <row r="10" spans="2:8" x14ac:dyDescent="0.25">
      <c r="B10" s="11" t="s">
        <v>269</v>
      </c>
      <c r="D10" s="17" t="s">
        <v>28</v>
      </c>
      <c r="E10" s="1">
        <v>1500</v>
      </c>
      <c r="F10" s="1">
        <v>50</v>
      </c>
      <c r="G10" s="1">
        <v>50</v>
      </c>
      <c r="H10" s="1">
        <v>50</v>
      </c>
    </row>
    <row r="11" spans="2:8" x14ac:dyDescent="0.25">
      <c r="B11" t="s">
        <v>263</v>
      </c>
      <c r="D11" s="17" t="s">
        <v>42</v>
      </c>
      <c r="E11" s="1">
        <v>0.1</v>
      </c>
      <c r="F11" s="1">
        <v>0.1</v>
      </c>
      <c r="G11" s="1">
        <v>0.3</v>
      </c>
      <c r="H11" s="1">
        <v>1.4</v>
      </c>
    </row>
    <row r="12" spans="2:8" x14ac:dyDescent="0.25">
      <c r="B12" t="s">
        <v>268</v>
      </c>
    </row>
    <row r="14" spans="2:8" x14ac:dyDescent="0.25">
      <c r="B14" s="11" t="s">
        <v>10</v>
      </c>
    </row>
    <row r="15" spans="2:8" x14ac:dyDescent="0.25">
      <c r="B15" t="s">
        <v>270</v>
      </c>
    </row>
    <row r="16" spans="2:8" x14ac:dyDescent="0.25">
      <c r="B16" t="s">
        <v>271</v>
      </c>
    </row>
    <row r="17" spans="2:8" x14ac:dyDescent="0.25">
      <c r="B17" t="s">
        <v>272</v>
      </c>
    </row>
    <row r="18" spans="2:8" x14ac:dyDescent="0.25">
      <c r="B18" t="s">
        <v>273</v>
      </c>
      <c r="E18" s="27"/>
      <c r="F18" s="26"/>
      <c r="G18" s="26"/>
      <c r="H18" s="26"/>
    </row>
    <row r="20" spans="2:8" x14ac:dyDescent="0.25">
      <c r="B20" s="11" t="s">
        <v>11</v>
      </c>
    </row>
    <row r="21" spans="2:8" x14ac:dyDescent="0.25">
      <c r="B21" t="s">
        <v>264</v>
      </c>
    </row>
    <row r="22" spans="2:8" x14ac:dyDescent="0.25">
      <c r="B22" t="s">
        <v>265</v>
      </c>
    </row>
    <row r="23" spans="2:8" x14ac:dyDescent="0.25">
      <c r="B23" t="s">
        <v>266</v>
      </c>
    </row>
    <row r="24" spans="2:8" x14ac:dyDescent="0.25">
      <c r="B24" t="s">
        <v>267</v>
      </c>
    </row>
    <row r="26" spans="2:8" ht="15" customHeight="1" x14ac:dyDescent="0.25">
      <c r="B26" s="11" t="s">
        <v>12</v>
      </c>
    </row>
    <row r="27" spans="2:8" x14ac:dyDescent="0.25">
      <c r="B27" t="s">
        <v>274</v>
      </c>
    </row>
    <row r="28" spans="2:8" x14ac:dyDescent="0.25">
      <c r="B28" t="s">
        <v>275</v>
      </c>
    </row>
    <row r="29" spans="2:8" x14ac:dyDescent="0.25">
      <c r="B29" t="s">
        <v>276</v>
      </c>
    </row>
    <row r="31" spans="2:8" x14ac:dyDescent="0.25">
      <c r="B31" s="11" t="s">
        <v>277</v>
      </c>
    </row>
    <row r="32" spans="2:8" x14ac:dyDescent="0.25">
      <c r="B32" s="16" t="s">
        <v>278</v>
      </c>
    </row>
    <row r="33" spans="2:2" x14ac:dyDescent="0.25">
      <c r="B33" s="16" t="s">
        <v>279</v>
      </c>
    </row>
    <row r="34" spans="2:2" x14ac:dyDescent="0.25">
      <c r="B34" s="16" t="s">
        <v>280</v>
      </c>
    </row>
    <row r="35" spans="2:2" x14ac:dyDescent="0.25">
      <c r="B35" s="16" t="s">
        <v>281</v>
      </c>
    </row>
    <row r="36" spans="2:2" x14ac:dyDescent="0.25">
      <c r="B36" s="16" t="s">
        <v>282</v>
      </c>
    </row>
    <row r="37" spans="2:2" x14ac:dyDescent="0.25">
      <c r="B37" s="16" t="s">
        <v>283</v>
      </c>
    </row>
    <row r="38" spans="2:2" x14ac:dyDescent="0.25">
      <c r="B38" s="16" t="s">
        <v>284</v>
      </c>
    </row>
    <row r="39" spans="2:2" x14ac:dyDescent="0.25">
      <c r="B39" s="16" t="s">
        <v>285</v>
      </c>
    </row>
    <row r="40" spans="2:2" x14ac:dyDescent="0.25">
      <c r="B40" s="16" t="s">
        <v>286</v>
      </c>
    </row>
    <row r="41" spans="2:2" x14ac:dyDescent="0.25">
      <c r="B41" s="16" t="s">
        <v>287</v>
      </c>
    </row>
    <row r="42" spans="2:2" x14ac:dyDescent="0.25">
      <c r="B42" s="16" t="s">
        <v>288</v>
      </c>
    </row>
    <row r="43" spans="2:2" x14ac:dyDescent="0.25">
      <c r="B43" s="16" t="s">
        <v>289</v>
      </c>
    </row>
    <row r="45" spans="2:2" x14ac:dyDescent="0.25">
      <c r="B45" s="11" t="s">
        <v>290</v>
      </c>
    </row>
    <row r="46" spans="2:2" x14ac:dyDescent="0.25">
      <c r="B46" s="18" t="s">
        <v>291</v>
      </c>
    </row>
    <row r="47" spans="2:2" x14ac:dyDescent="0.25">
      <c r="B47" s="18" t="s">
        <v>292</v>
      </c>
    </row>
    <row r="48" spans="2:2" x14ac:dyDescent="0.25">
      <c r="B48" t="s">
        <v>180</v>
      </c>
    </row>
    <row r="49" spans="2:2" x14ac:dyDescent="0.25">
      <c r="B49" t="s">
        <v>37</v>
      </c>
    </row>
    <row r="50" spans="2:2" x14ac:dyDescent="0.25">
      <c r="B50" t="s">
        <v>293</v>
      </c>
    </row>
    <row r="51" spans="2:2" x14ac:dyDescent="0.25">
      <c r="B51" s="18" t="s">
        <v>294</v>
      </c>
    </row>
    <row r="52" spans="2:2" x14ac:dyDescent="0.25">
      <c r="B52" s="18"/>
    </row>
  </sheetData>
  <sheetProtection sheet="1" objects="1" scenarios="1"/>
  <mergeCells count="1">
    <mergeCell ref="E2:H2"/>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1"/>
  </sheetPr>
  <dimension ref="A1:AC36"/>
  <sheetViews>
    <sheetView workbookViewId="0">
      <selection activeCell="H53" sqref="H53"/>
    </sheetView>
  </sheetViews>
  <sheetFormatPr defaultColWidth="9.140625" defaultRowHeight="12.75" x14ac:dyDescent="0.25"/>
  <cols>
    <col min="1" max="1" width="20.140625" style="9" customWidth="1"/>
    <col min="2" max="2" width="18.42578125" style="9" bestFit="1" customWidth="1"/>
    <col min="3" max="3" width="11.28515625" style="9" bestFit="1" customWidth="1"/>
    <col min="4" max="4" width="15.7109375" style="9" bestFit="1" customWidth="1"/>
    <col min="5" max="5" width="12.140625" style="9" bestFit="1" customWidth="1"/>
    <col min="6" max="7" width="14.7109375" style="9" bestFit="1" customWidth="1"/>
    <col min="8" max="8" width="12.5703125" style="9" bestFit="1" customWidth="1"/>
    <col min="9" max="9" width="13.42578125" style="9" bestFit="1" customWidth="1"/>
    <col min="10" max="10" width="11.7109375" style="9" bestFit="1" customWidth="1"/>
    <col min="11" max="11" width="15" style="9" customWidth="1"/>
    <col min="12" max="12" width="11.85546875" style="9" customWidth="1"/>
    <col min="13" max="13" width="11.42578125" style="9" customWidth="1"/>
    <col min="14" max="14" width="13.7109375" style="9" bestFit="1" customWidth="1"/>
    <col min="15" max="15" width="13.7109375" style="9" customWidth="1"/>
    <col min="16" max="16" width="14.140625" style="9" customWidth="1"/>
    <col min="17" max="17" width="19.140625" style="9" bestFit="1" customWidth="1"/>
    <col min="18" max="18" width="15.85546875" style="9" customWidth="1"/>
    <col min="19" max="19" width="13.42578125" style="9" bestFit="1" customWidth="1"/>
    <col min="20" max="20" width="15.7109375" style="9" bestFit="1" customWidth="1"/>
    <col min="21" max="21" width="29.7109375" style="9" bestFit="1" customWidth="1"/>
    <col min="22" max="22" width="46.7109375" style="9" bestFit="1" customWidth="1"/>
    <col min="23" max="23" width="15" style="9" customWidth="1"/>
    <col min="24" max="24" width="13.85546875" style="9" customWidth="1"/>
    <col min="25" max="25" width="13.42578125" style="9" customWidth="1"/>
    <col min="26" max="26" width="12.7109375" style="9" customWidth="1"/>
    <col min="27" max="27" width="29.42578125" style="9" customWidth="1"/>
    <col min="28" max="28" width="28.5703125" style="9" customWidth="1"/>
    <col min="29" max="29" width="28.42578125" style="9" customWidth="1"/>
    <col min="30" max="30" width="19.140625" style="9" customWidth="1"/>
    <col min="31" max="16384" width="9.140625" style="9"/>
  </cols>
  <sheetData>
    <row r="1" spans="1:29" s="25" customFormat="1" ht="38.25" x14ac:dyDescent="0.25">
      <c r="A1" s="25" t="s">
        <v>295</v>
      </c>
      <c r="B1" s="25" t="s">
        <v>296</v>
      </c>
      <c r="C1" s="25" t="s">
        <v>297</v>
      </c>
      <c r="D1" s="25" t="s">
        <v>298</v>
      </c>
      <c r="E1" s="25" t="s">
        <v>299</v>
      </c>
      <c r="F1" s="25" t="s">
        <v>300</v>
      </c>
      <c r="G1" s="25" t="s">
        <v>301</v>
      </c>
      <c r="H1" s="25" t="s">
        <v>302</v>
      </c>
      <c r="I1" s="25" t="s">
        <v>303</v>
      </c>
      <c r="J1" s="25" t="s">
        <v>304</v>
      </c>
      <c r="K1" s="25" t="s">
        <v>305</v>
      </c>
      <c r="L1" s="25" t="s">
        <v>306</v>
      </c>
      <c r="M1" s="25" t="s">
        <v>307</v>
      </c>
      <c r="N1" s="25" t="s">
        <v>308</v>
      </c>
      <c r="O1" s="25" t="s">
        <v>309</v>
      </c>
      <c r="P1" s="25" t="s">
        <v>310</v>
      </c>
      <c r="Q1" s="25" t="s">
        <v>311</v>
      </c>
      <c r="R1" s="25" t="s">
        <v>312</v>
      </c>
      <c r="S1" s="25" t="s">
        <v>313</v>
      </c>
      <c r="T1" s="25" t="s">
        <v>314</v>
      </c>
      <c r="U1" s="25" t="s">
        <v>315</v>
      </c>
      <c r="V1" s="25" t="s">
        <v>316</v>
      </c>
      <c r="W1" s="25" t="s">
        <v>317</v>
      </c>
      <c r="X1" s="25" t="s">
        <v>318</v>
      </c>
      <c r="Y1" s="25" t="s">
        <v>319</v>
      </c>
      <c r="Z1" s="25" t="s">
        <v>320</v>
      </c>
      <c r="AA1" s="25" t="s">
        <v>321</v>
      </c>
      <c r="AB1" s="25" t="s">
        <v>322</v>
      </c>
      <c r="AC1" s="25" t="s">
        <v>323</v>
      </c>
    </row>
    <row r="2" spans="1:29" ht="51" x14ac:dyDescent="0.25">
      <c r="A2" s="25" t="s">
        <v>324</v>
      </c>
      <c r="B2" s="8" t="s">
        <v>325</v>
      </c>
      <c r="C2" s="8" t="s">
        <v>326</v>
      </c>
      <c r="D2" s="8" t="s">
        <v>1</v>
      </c>
      <c r="E2" s="8" t="s">
        <v>3</v>
      </c>
      <c r="F2" s="8" t="s">
        <v>4</v>
      </c>
      <c r="G2" s="8" t="s">
        <v>5</v>
      </c>
      <c r="H2" s="8" t="s">
        <v>6</v>
      </c>
      <c r="I2" s="8" t="s">
        <v>8</v>
      </c>
      <c r="J2" s="8" t="s">
        <v>119</v>
      </c>
      <c r="K2" s="8" t="s">
        <v>269</v>
      </c>
      <c r="L2" s="8" t="s">
        <v>327</v>
      </c>
      <c r="M2" s="8" t="s">
        <v>10</v>
      </c>
      <c r="N2" s="8" t="s">
        <v>11</v>
      </c>
      <c r="O2" s="8" t="s">
        <v>12</v>
      </c>
      <c r="P2" s="8" t="s">
        <v>13</v>
      </c>
      <c r="Q2" s="8" t="s">
        <v>14</v>
      </c>
      <c r="R2" s="8" t="s">
        <v>15</v>
      </c>
      <c r="S2" s="8" t="s">
        <v>16</v>
      </c>
      <c r="T2" s="8" t="s">
        <v>17</v>
      </c>
      <c r="U2" s="8" t="s">
        <v>21</v>
      </c>
      <c r="V2" s="8" t="s">
        <v>22</v>
      </c>
      <c r="W2" s="8" t="s">
        <v>23</v>
      </c>
      <c r="X2" s="8" t="s">
        <v>24</v>
      </c>
      <c r="Y2" s="8" t="s">
        <v>25</v>
      </c>
      <c r="Z2" s="8" t="s">
        <v>26</v>
      </c>
      <c r="AA2" s="9" t="s">
        <v>290</v>
      </c>
      <c r="AB2" s="9" t="s">
        <v>51</v>
      </c>
      <c r="AC2" s="9" t="s">
        <v>52</v>
      </c>
    </row>
    <row r="3" spans="1:29" x14ac:dyDescent="0.25">
      <c r="A3" s="19" t="s">
        <v>328</v>
      </c>
      <c r="B3" s="9" t="s">
        <v>329</v>
      </c>
      <c r="D3" s="9">
        <f>INPUT!$C$4</f>
        <v>0</v>
      </c>
      <c r="E3" s="9">
        <f>INPUT!$C$5</f>
        <v>0</v>
      </c>
      <c r="F3" s="9">
        <f>INPUT!$C$6</f>
        <v>0</v>
      </c>
      <c r="G3" s="187">
        <f>INPUT!$C$7</f>
        <v>0</v>
      </c>
      <c r="H3" s="9">
        <f>INPUT!$C$8</f>
        <v>0</v>
      </c>
      <c r="I3" s="9">
        <f>INPUT!$C$9</f>
        <v>0</v>
      </c>
      <c r="J3" s="9">
        <f>INPUT!$C$10</f>
        <v>0</v>
      </c>
      <c r="M3" s="9">
        <f>INPUT!$C$11</f>
        <v>0</v>
      </c>
      <c r="N3" s="9">
        <f>INPUT!$C$12</f>
        <v>0</v>
      </c>
      <c r="O3" s="9">
        <f>INPUT!$C$13</f>
        <v>0</v>
      </c>
      <c r="P3" s="9">
        <f>INPUT!$C$14</f>
        <v>0</v>
      </c>
      <c r="Q3" s="9">
        <f>INPUT!$C$15</f>
        <v>0</v>
      </c>
      <c r="R3" s="9">
        <f>INPUT!$C$16</f>
        <v>0</v>
      </c>
      <c r="S3" s="9">
        <f>INPUT!$C$17</f>
        <v>0</v>
      </c>
      <c r="T3" s="9">
        <f>INPUT!$C$18</f>
        <v>0</v>
      </c>
      <c r="U3" s="9" t="s">
        <v>330</v>
      </c>
      <c r="V3" s="9" t="str">
        <f>INPUT!C24</f>
        <v>Excess Earthworks / Embankment / Fill</v>
      </c>
      <c r="W3" s="29">
        <f>IF(SUM(INPUT!$D$24:$G$40)=0,'ACTUAL - Monthly'!$D$6, INPUT!D24)</f>
        <v>0</v>
      </c>
      <c r="X3" s="29">
        <f>IF(SUM(INPUT!$D$24:$G$40)=0,'ACTUAL - Monthly'!$D$7, INPUT!E24)</f>
        <v>0</v>
      </c>
      <c r="Y3" s="29">
        <f>IF(SUM(INPUT!$D$24:$G$40)=0,'ACTUAL - Monthly'!$D$8, INPUT!F24)</f>
        <v>0</v>
      </c>
      <c r="Z3" s="29">
        <f>IF(SUM(INPUT!$D$24:$G$40)=0,'ACTUAL - Monthly'!$D$9, INPUT!G24)</f>
        <v>0</v>
      </c>
    </row>
    <row r="4" spans="1:29" x14ac:dyDescent="0.25">
      <c r="A4" s="19" t="s">
        <v>331</v>
      </c>
      <c r="B4" s="9" t="s">
        <v>329</v>
      </c>
      <c r="D4" s="9">
        <f>INPUT!$C$4</f>
        <v>0</v>
      </c>
      <c r="E4" s="9">
        <f>INPUT!$C$5</f>
        <v>0</v>
      </c>
      <c r="F4" s="9">
        <f>INPUT!$C$6</f>
        <v>0</v>
      </c>
      <c r="G4" s="187">
        <f>INPUT!$C$7</f>
        <v>0</v>
      </c>
      <c r="H4" s="9">
        <f>INPUT!$C$8</f>
        <v>0</v>
      </c>
      <c r="I4" s="9">
        <f>INPUT!$C$9</f>
        <v>0</v>
      </c>
      <c r="J4" s="9">
        <f>INPUT!$C$10</f>
        <v>0</v>
      </c>
      <c r="M4" s="9">
        <f>INPUT!$C$11</f>
        <v>0</v>
      </c>
      <c r="N4" s="9">
        <f>INPUT!$C$12</f>
        <v>0</v>
      </c>
      <c r="O4" s="9">
        <f>INPUT!$C$13</f>
        <v>0</v>
      </c>
      <c r="P4" s="9">
        <f>INPUT!$C$14</f>
        <v>0</v>
      </c>
      <c r="Q4" s="9">
        <f>INPUT!$C$15</f>
        <v>0</v>
      </c>
      <c r="R4" s="9">
        <f>INPUT!$C$16</f>
        <v>0</v>
      </c>
      <c r="S4" s="9">
        <f>INPUT!$C$17</f>
        <v>0</v>
      </c>
      <c r="T4" s="9">
        <f>INPUT!$C$18</f>
        <v>0</v>
      </c>
      <c r="U4" s="9" t="s">
        <v>34</v>
      </c>
      <c r="V4" s="9" t="str">
        <f>INPUT!C33</f>
        <v>Vegetation</v>
      </c>
      <c r="W4" s="29">
        <f>IF(SUM(INPUT!$D$24:$G$40)=0,'ACTUAL - Monthly'!$M$6, INPUT!D33)</f>
        <v>0</v>
      </c>
      <c r="X4" s="29">
        <f>IF(SUM(INPUT!$D$24:$G$40)=0,'ACTUAL - Monthly'!$M$7, INPUT!E33)</f>
        <v>0</v>
      </c>
      <c r="Y4" s="29">
        <f>IF(SUM(INPUT!$D$24:$G$40)=0,'ACTUAL - Monthly'!$M$8, INPUT!F33)</f>
        <v>0</v>
      </c>
      <c r="Z4" s="29">
        <f>IF(SUM(INPUT!$D$24:$G$40)=0,'ACTUAL - Monthly'!$M$9, INPUT!G33)</f>
        <v>0</v>
      </c>
    </row>
    <row r="5" spans="1:29" x14ac:dyDescent="0.25">
      <c r="A5" s="19" t="s">
        <v>332</v>
      </c>
      <c r="B5" s="9" t="s">
        <v>329</v>
      </c>
      <c r="D5" s="9">
        <f>INPUT!$C$4</f>
        <v>0</v>
      </c>
      <c r="E5" s="9">
        <f>INPUT!$C$5</f>
        <v>0</v>
      </c>
      <c r="F5" s="9">
        <f>INPUT!$C$6</f>
        <v>0</v>
      </c>
      <c r="G5" s="187">
        <f>INPUT!$C$7</f>
        <v>0</v>
      </c>
      <c r="H5" s="9">
        <f>INPUT!$C$8</f>
        <v>0</v>
      </c>
      <c r="I5" s="9">
        <f>INPUT!$C$9</f>
        <v>0</v>
      </c>
      <c r="J5" s="9">
        <f>INPUT!$C$10</f>
        <v>0</v>
      </c>
      <c r="M5" s="9">
        <f>INPUT!$C$11</f>
        <v>0</v>
      </c>
      <c r="N5" s="9">
        <f>INPUT!$C$12</f>
        <v>0</v>
      </c>
      <c r="O5" s="9">
        <f>INPUT!$C$13</f>
        <v>0</v>
      </c>
      <c r="P5" s="9">
        <f>INPUT!$C$14</f>
        <v>0</v>
      </c>
      <c r="Q5" s="9">
        <f>INPUT!$C$15</f>
        <v>0</v>
      </c>
      <c r="R5" s="9">
        <f>INPUT!$C$16</f>
        <v>0</v>
      </c>
      <c r="S5" s="9">
        <f>INPUT!$C$17</f>
        <v>0</v>
      </c>
      <c r="T5" s="9">
        <f>INPUT!$C$18</f>
        <v>0</v>
      </c>
      <c r="U5" s="9" t="s">
        <v>29</v>
      </c>
      <c r="V5" s="9" t="str">
        <f>INPUT!C25</f>
        <v>Acid Sulphate Soil</v>
      </c>
      <c r="W5" s="29">
        <f>IF(SUM(INPUT!$D$24:$G$40)=0,'ACTUAL - Monthly'!$E$6, INPUT!D25)</f>
        <v>0</v>
      </c>
      <c r="X5" s="29">
        <f>IF(SUM(INPUT!$D$24:$G$40)=0,'ACTUAL - Monthly'!$E$7, INPUT!E25)</f>
        <v>0</v>
      </c>
      <c r="Y5" s="29">
        <f>IF(SUM(INPUT!$D$24:$G$40)=0,'ACTUAL - Monthly'!$E$8, INPUT!F25)</f>
        <v>0</v>
      </c>
      <c r="Z5" s="29">
        <f>IF(SUM(INPUT!$D$24:$G$40)=0,'ACTUAL - Monthly'!$E$9, INPUT!G25)</f>
        <v>0</v>
      </c>
    </row>
    <row r="6" spans="1:29" x14ac:dyDescent="0.25">
      <c r="A6" s="19" t="s">
        <v>333</v>
      </c>
      <c r="B6" s="9" t="s">
        <v>329</v>
      </c>
      <c r="D6" s="9">
        <f>INPUT!$C$4</f>
        <v>0</v>
      </c>
      <c r="E6" s="9">
        <f>INPUT!$C$5</f>
        <v>0</v>
      </c>
      <c r="F6" s="9">
        <f>INPUT!$C$6</f>
        <v>0</v>
      </c>
      <c r="G6" s="187">
        <f>INPUT!$C$7</f>
        <v>0</v>
      </c>
      <c r="H6" s="9">
        <f>INPUT!$C$8</f>
        <v>0</v>
      </c>
      <c r="I6" s="9">
        <f>INPUT!$C$9</f>
        <v>0</v>
      </c>
      <c r="J6" s="9">
        <f>INPUT!$C$10</f>
        <v>0</v>
      </c>
      <c r="M6" s="9">
        <f>INPUT!$C$11</f>
        <v>0</v>
      </c>
      <c r="N6" s="9">
        <f>INPUT!$C$12</f>
        <v>0</v>
      </c>
      <c r="O6" s="9">
        <f>INPUT!$C$13</f>
        <v>0</v>
      </c>
      <c r="P6" s="9">
        <f>INPUT!$C$14</f>
        <v>0</v>
      </c>
      <c r="Q6" s="9">
        <f>INPUT!$C$15</f>
        <v>0</v>
      </c>
      <c r="R6" s="9">
        <f>INPUT!$C$16</f>
        <v>0</v>
      </c>
      <c r="S6" s="9">
        <f>INPUT!$C$17</f>
        <v>0</v>
      </c>
      <c r="T6" s="9">
        <f>INPUT!$C$18</f>
        <v>0</v>
      </c>
      <c r="U6" s="9" t="s">
        <v>29</v>
      </c>
      <c r="V6" s="9" t="str">
        <f>INPUT!C26</f>
        <v>Other Contaminated Earthworks</v>
      </c>
      <c r="W6" s="29">
        <f>IF(SUM(INPUT!$D$24:$G$40)=0,'ACTUAL - Monthly'!$F$6, INPUT!D26)</f>
        <v>0</v>
      </c>
      <c r="X6" s="29">
        <f>IF(SUM(INPUT!$D$24:$G$40)=0,'ACTUAL - Monthly'!$F$7, INPUT!E26)</f>
        <v>0</v>
      </c>
      <c r="Y6" s="29">
        <f>IF(SUM(INPUT!$D$24:$G$40)=0,'ACTUAL - Monthly'!$F$8, INPUT!F26)</f>
        <v>0</v>
      </c>
      <c r="Z6" s="29">
        <f>IF(SUM(INPUT!$D$24:$G$40)=0,'ACTUAL - Monthly'!$F$9, INPUT!G26)</f>
        <v>0</v>
      </c>
    </row>
    <row r="7" spans="1:29" x14ac:dyDescent="0.25">
      <c r="A7" s="19" t="s">
        <v>334</v>
      </c>
      <c r="B7" s="9" t="s">
        <v>329</v>
      </c>
      <c r="D7" s="9">
        <f>INPUT!$C$4</f>
        <v>0</v>
      </c>
      <c r="E7" s="9">
        <f>INPUT!$C$5</f>
        <v>0</v>
      </c>
      <c r="F7" s="9">
        <f>INPUT!$C$6</f>
        <v>0</v>
      </c>
      <c r="G7" s="187">
        <f>INPUT!$C$7</f>
        <v>0</v>
      </c>
      <c r="H7" s="9">
        <f>INPUT!$C$8</f>
        <v>0</v>
      </c>
      <c r="I7" s="9">
        <f>INPUT!$C$9</f>
        <v>0</v>
      </c>
      <c r="J7" s="9">
        <f>INPUT!$C$10</f>
        <v>0</v>
      </c>
      <c r="M7" s="9">
        <f>INPUT!$C$11</f>
        <v>0</v>
      </c>
      <c r="N7" s="9">
        <f>INPUT!$C$12</f>
        <v>0</v>
      </c>
      <c r="O7" s="9">
        <f>INPUT!$C$13</f>
        <v>0</v>
      </c>
      <c r="P7" s="9">
        <f>INPUT!$C$14</f>
        <v>0</v>
      </c>
      <c r="Q7" s="9">
        <f>INPUT!$C$15</f>
        <v>0</v>
      </c>
      <c r="R7" s="9">
        <f>INPUT!$C$16</f>
        <v>0</v>
      </c>
      <c r="S7" s="9">
        <f>INPUT!$C$17</f>
        <v>0</v>
      </c>
      <c r="T7" s="9">
        <f>INPUT!$C$18</f>
        <v>0</v>
      </c>
      <c r="U7" s="9" t="s">
        <v>29</v>
      </c>
      <c r="V7" s="9" t="str">
        <f>INPUT!C27</f>
        <v>Regulated Waste Cat 1</v>
      </c>
      <c r="W7" s="29">
        <f>IF(SUM(INPUT!$D$24:$G$40)=0,'ACTUAL - Monthly'!$G$6, INPUT!D27)</f>
        <v>0</v>
      </c>
      <c r="X7" s="29">
        <f>IF(SUM(INPUT!$D$24:$G$40)=0,'ACTUAL - Monthly'!$G$7, INPUT!E27)</f>
        <v>0</v>
      </c>
      <c r="Y7" s="29">
        <f>IF(SUM(INPUT!$D$24:$G$40)=0,'ACTUAL - Monthly'!$G$8, INPUT!F27)</f>
        <v>0</v>
      </c>
      <c r="Z7" s="29">
        <f>IF(SUM(INPUT!$D$24:$G$40)=0,'ACTUAL - Monthly'!$G$9, INPUT!G27)</f>
        <v>0</v>
      </c>
    </row>
    <row r="8" spans="1:29" x14ac:dyDescent="0.25">
      <c r="A8" s="19" t="s">
        <v>335</v>
      </c>
      <c r="B8" s="9" t="s">
        <v>329</v>
      </c>
      <c r="D8" s="9">
        <f>INPUT!$C$4</f>
        <v>0</v>
      </c>
      <c r="E8" s="9">
        <f>INPUT!$C$5</f>
        <v>0</v>
      </c>
      <c r="F8" s="9">
        <f>INPUT!$C$6</f>
        <v>0</v>
      </c>
      <c r="G8" s="187">
        <f>INPUT!$C$7</f>
        <v>0</v>
      </c>
      <c r="H8" s="9">
        <f>INPUT!$C$8</f>
        <v>0</v>
      </c>
      <c r="I8" s="9">
        <f>INPUT!$C$9</f>
        <v>0</v>
      </c>
      <c r="J8" s="9">
        <f>INPUT!$C$10</f>
        <v>0</v>
      </c>
      <c r="M8" s="9">
        <f>INPUT!$C$11</f>
        <v>0</v>
      </c>
      <c r="N8" s="9">
        <f>INPUT!$C$12</f>
        <v>0</v>
      </c>
      <c r="O8" s="9">
        <f>INPUT!$C$13</f>
        <v>0</v>
      </c>
      <c r="P8" s="9">
        <f>INPUT!$C$14</f>
        <v>0</v>
      </c>
      <c r="Q8" s="9">
        <f>INPUT!$C$15</f>
        <v>0</v>
      </c>
      <c r="R8" s="9">
        <f>INPUT!$C$16</f>
        <v>0</v>
      </c>
      <c r="S8" s="9">
        <f>INPUT!$C$17</f>
        <v>0</v>
      </c>
      <c r="T8" s="9">
        <f>INPUT!$C$18</f>
        <v>0</v>
      </c>
      <c r="U8" s="9" t="s">
        <v>29</v>
      </c>
      <c r="V8" s="9" t="str">
        <f>INPUT!C28</f>
        <v>Regulated Waste Cat 2</v>
      </c>
      <c r="W8" s="29">
        <f>IF(SUM(INPUT!$D$24:$G$40)=0,'ACTUAL - Monthly'!$H$6, INPUT!D28)</f>
        <v>0</v>
      </c>
      <c r="X8" s="29">
        <f>IF(SUM(INPUT!$D$24:$G$40)=0,'ACTUAL - Monthly'!$H$7, INPUT!E28)</f>
        <v>0</v>
      </c>
      <c r="Y8" s="29">
        <f>IF(SUM(INPUT!$D$24:$G$40)=0,'ACTUAL - Monthly'!$H$8, INPUT!F28)</f>
        <v>0</v>
      </c>
      <c r="Z8" s="29">
        <f>IF(SUM(INPUT!$D$24:$G$40)=0,'ACTUAL - Monthly'!$H$9, INPUT!G28)</f>
        <v>0</v>
      </c>
    </row>
    <row r="9" spans="1:29" x14ac:dyDescent="0.25">
      <c r="A9" s="19" t="s">
        <v>336</v>
      </c>
      <c r="B9" s="9" t="s">
        <v>329</v>
      </c>
      <c r="D9" s="9">
        <f>INPUT!$C$4</f>
        <v>0</v>
      </c>
      <c r="E9" s="9">
        <f>INPUT!$C$5</f>
        <v>0</v>
      </c>
      <c r="F9" s="9">
        <f>INPUT!$C$6</f>
        <v>0</v>
      </c>
      <c r="G9" s="187">
        <f>INPUT!$C$7</f>
        <v>0</v>
      </c>
      <c r="H9" s="9">
        <f>INPUT!$C$8</f>
        <v>0</v>
      </c>
      <c r="I9" s="9">
        <f>INPUT!$C$9</f>
        <v>0</v>
      </c>
      <c r="J9" s="9">
        <f>INPUT!$C$10</f>
        <v>0</v>
      </c>
      <c r="M9" s="9">
        <f>INPUT!$C$11</f>
        <v>0</v>
      </c>
      <c r="N9" s="9">
        <f>INPUT!$C$12</f>
        <v>0</v>
      </c>
      <c r="O9" s="9">
        <f>INPUT!$C$13</f>
        <v>0</v>
      </c>
      <c r="P9" s="9">
        <f>INPUT!$C$14</f>
        <v>0</v>
      </c>
      <c r="Q9" s="9">
        <f>INPUT!$C$15</f>
        <v>0</v>
      </c>
      <c r="R9" s="9">
        <f>INPUT!$C$16</f>
        <v>0</v>
      </c>
      <c r="S9" s="9">
        <f>INPUT!$C$17</f>
        <v>0</v>
      </c>
      <c r="T9" s="9">
        <f>INPUT!$C$18</f>
        <v>0</v>
      </c>
      <c r="U9" s="9" t="s">
        <v>34</v>
      </c>
      <c r="V9" s="9" t="str">
        <f>INPUT!C29</f>
        <v>Asphalt &amp; Profiles (RAP)</v>
      </c>
      <c r="W9" s="29">
        <f>IF(SUM(INPUT!$D$24:$G$40)=0,'ACTUAL - Monthly'!$I$6, INPUT!D29)</f>
        <v>0</v>
      </c>
      <c r="X9" s="29">
        <f>IF(SUM(INPUT!$D$24:$G$40)=0,'ACTUAL - Monthly'!$I$7, INPUT!E29)</f>
        <v>0</v>
      </c>
      <c r="Y9" s="29">
        <f>IF(SUM(INPUT!$D$24:$G$40)=0,'ACTUAL - Monthly'!$I$8, INPUT!F29)</f>
        <v>0</v>
      </c>
      <c r="Z9" s="29">
        <f>IF(SUM(INPUT!$D$24:$G$40)=0,'ACTUAL - Monthly'!$I$9, INPUT!G29)</f>
        <v>0</v>
      </c>
    </row>
    <row r="10" spans="1:29" x14ac:dyDescent="0.25">
      <c r="A10" s="19" t="s">
        <v>337</v>
      </c>
      <c r="B10" s="9" t="s">
        <v>329</v>
      </c>
      <c r="D10" s="9">
        <f>INPUT!$C$4</f>
        <v>0</v>
      </c>
      <c r="E10" s="9">
        <f>INPUT!$C$5</f>
        <v>0</v>
      </c>
      <c r="F10" s="9">
        <f>INPUT!$C$6</f>
        <v>0</v>
      </c>
      <c r="G10" s="187">
        <f>INPUT!$C$7</f>
        <v>0</v>
      </c>
      <c r="H10" s="9">
        <f>INPUT!$C$8</f>
        <v>0</v>
      </c>
      <c r="I10" s="9">
        <f>INPUT!$C$9</f>
        <v>0</v>
      </c>
      <c r="J10" s="9">
        <f>INPUT!$C$10</f>
        <v>0</v>
      </c>
      <c r="M10" s="9">
        <f>INPUT!$C$11</f>
        <v>0</v>
      </c>
      <c r="N10" s="9">
        <f>INPUT!$C$12</f>
        <v>0</v>
      </c>
      <c r="O10" s="9">
        <f>INPUT!$C$13</f>
        <v>0</v>
      </c>
      <c r="P10" s="9">
        <f>INPUT!$C$14</f>
        <v>0</v>
      </c>
      <c r="Q10" s="9">
        <f>INPUT!$C$15</f>
        <v>0</v>
      </c>
      <c r="R10" s="9">
        <f>INPUT!$C$16</f>
        <v>0</v>
      </c>
      <c r="S10" s="9">
        <f>INPUT!$C$17</f>
        <v>0</v>
      </c>
      <c r="T10" s="9">
        <f>INPUT!$C$18</f>
        <v>0</v>
      </c>
      <c r="U10" s="9" t="s">
        <v>34</v>
      </c>
      <c r="V10" s="9" t="str">
        <f>INPUT!C30</f>
        <v>Other Recovered Pavement Materials</v>
      </c>
      <c r="W10" s="29">
        <f>IF(SUM(INPUT!$D$24:$G$40)=0,'ACTUAL - Monthly'!$J$6, INPUT!D30)</f>
        <v>0</v>
      </c>
      <c r="X10" s="29">
        <f>IF(SUM(INPUT!$D$24:$G$40)=0,'ACTUAL - Monthly'!$J$7, INPUT!E30)</f>
        <v>0</v>
      </c>
      <c r="Y10" s="29">
        <f>IF(SUM(INPUT!$D$24:$G$40)=0,'ACTUAL - Monthly'!$J$8, INPUT!F30)</f>
        <v>0</v>
      </c>
      <c r="Z10" s="29">
        <f>IF(SUM(INPUT!$D$24:$G$40)=0,'ACTUAL - Monthly'!$J$9, INPUT!G30)</f>
        <v>0</v>
      </c>
    </row>
    <row r="11" spans="1:29" x14ac:dyDescent="0.25">
      <c r="A11" s="19" t="s">
        <v>338</v>
      </c>
      <c r="B11" s="9" t="s">
        <v>329</v>
      </c>
      <c r="D11" s="9">
        <f>INPUT!$C$4</f>
        <v>0</v>
      </c>
      <c r="E11" s="9">
        <f>INPUT!$C$5</f>
        <v>0</v>
      </c>
      <c r="F11" s="9">
        <f>INPUT!$C$6</f>
        <v>0</v>
      </c>
      <c r="G11" s="187">
        <f>INPUT!$C$7</f>
        <v>0</v>
      </c>
      <c r="H11" s="9">
        <f>INPUT!$C$8</f>
        <v>0</v>
      </c>
      <c r="I11" s="9">
        <f>INPUT!$C$9</f>
        <v>0</v>
      </c>
      <c r="J11" s="9">
        <f>INPUT!$C$10</f>
        <v>0</v>
      </c>
      <c r="M11" s="9">
        <f>INPUT!$C$11</f>
        <v>0</v>
      </c>
      <c r="N11" s="9">
        <f>INPUT!$C$12</f>
        <v>0</v>
      </c>
      <c r="O11" s="9">
        <f>INPUT!$C$13</f>
        <v>0</v>
      </c>
      <c r="P11" s="9">
        <f>INPUT!$C$14</f>
        <v>0</v>
      </c>
      <c r="Q11" s="9">
        <f>INPUT!$C$15</f>
        <v>0</v>
      </c>
      <c r="R11" s="9">
        <f>INPUT!$C$16</f>
        <v>0</v>
      </c>
      <c r="S11" s="9">
        <f>INPUT!$C$17</f>
        <v>0</v>
      </c>
      <c r="T11" s="9">
        <f>INPUT!$C$18</f>
        <v>0</v>
      </c>
      <c r="U11" s="9" t="s">
        <v>34</v>
      </c>
      <c r="V11" s="9" t="str">
        <f>INPUT!C31</f>
        <v>Concrete</v>
      </c>
      <c r="W11" s="29">
        <f>IF(SUM(INPUT!$D$24:$G$40)=0,'ACTUAL - Monthly'!$K$6, INPUT!D31)</f>
        <v>0</v>
      </c>
      <c r="X11" s="29">
        <f>IF(SUM(INPUT!$D$24:$G$40)=0,'ACTUAL - Monthly'!$K$7, INPUT!E31)</f>
        <v>0</v>
      </c>
      <c r="Y11" s="29">
        <f>IF(SUM(INPUT!$D$24:$G$40)=0,'ACTUAL - Monthly'!$K$8, INPUT!F31)</f>
        <v>0</v>
      </c>
      <c r="Z11" s="29">
        <f>IF(SUM(INPUT!$D$24:$G$40)=0,'ACTUAL - Monthly'!$K$9, INPUT!G31)</f>
        <v>0</v>
      </c>
    </row>
    <row r="12" spans="1:29" x14ac:dyDescent="0.25">
      <c r="A12" s="19" t="s">
        <v>339</v>
      </c>
      <c r="B12" s="9" t="s">
        <v>329</v>
      </c>
      <c r="D12" s="9">
        <f>INPUT!$C$4</f>
        <v>0</v>
      </c>
      <c r="E12" s="9">
        <f>INPUT!$C$5</f>
        <v>0</v>
      </c>
      <c r="F12" s="9">
        <f>INPUT!$C$6</f>
        <v>0</v>
      </c>
      <c r="G12" s="187">
        <f>INPUT!$C$7</f>
        <v>0</v>
      </c>
      <c r="H12" s="9">
        <f>INPUT!$C$8</f>
        <v>0</v>
      </c>
      <c r="I12" s="9">
        <f>INPUT!$C$9</f>
        <v>0</v>
      </c>
      <c r="J12" s="9">
        <f>INPUT!$C$10</f>
        <v>0</v>
      </c>
      <c r="M12" s="9">
        <f>INPUT!$C$11</f>
        <v>0</v>
      </c>
      <c r="N12" s="9">
        <f>INPUT!$C$12</f>
        <v>0</v>
      </c>
      <c r="O12" s="9">
        <f>INPUT!$C$13</f>
        <v>0</v>
      </c>
      <c r="P12" s="9">
        <f>INPUT!$C$14</f>
        <v>0</v>
      </c>
      <c r="Q12" s="9">
        <f>INPUT!$C$15</f>
        <v>0</v>
      </c>
      <c r="R12" s="9">
        <f>INPUT!$C$16</f>
        <v>0</v>
      </c>
      <c r="S12" s="9">
        <f>INPUT!$C$17</f>
        <v>0</v>
      </c>
      <c r="T12" s="9">
        <f>INPUT!$C$18</f>
        <v>0</v>
      </c>
      <c r="U12" s="9" t="s">
        <v>34</v>
      </c>
      <c r="V12" s="9" t="str">
        <f>INPUT!C32</f>
        <v>Metal</v>
      </c>
      <c r="W12" s="29">
        <f>IF(SUM(INPUT!$D$24:$G$40)=0,'ACTUAL - Monthly'!$L$6, INPUT!D32)</f>
        <v>0</v>
      </c>
      <c r="X12" s="29">
        <f>IF(SUM(INPUT!$D$24:$G$40)=0,'ACTUAL - Monthly'!$L$7, INPUT!E32)</f>
        <v>0</v>
      </c>
      <c r="Y12" s="29">
        <f>IF(SUM(INPUT!$D$24:$G$40)=0,'ACTUAL - Monthly'!$L$8, INPUT!F32)</f>
        <v>0</v>
      </c>
      <c r="Z12" s="29">
        <f>IF(SUM(INPUT!$D$24:$G$40)=0,'ACTUAL - Monthly'!$L$9, INPUT!G32)</f>
        <v>0</v>
      </c>
    </row>
    <row r="13" spans="1:29" x14ac:dyDescent="0.25">
      <c r="A13" s="19" t="s">
        <v>340</v>
      </c>
      <c r="B13" s="9" t="s">
        <v>329</v>
      </c>
      <c r="D13" s="9">
        <f>INPUT!$C$4</f>
        <v>0</v>
      </c>
      <c r="E13" s="9">
        <f>INPUT!$C$5</f>
        <v>0</v>
      </c>
      <c r="F13" s="9">
        <f>INPUT!$C$6</f>
        <v>0</v>
      </c>
      <c r="G13" s="187">
        <f>INPUT!$C$7</f>
        <v>0</v>
      </c>
      <c r="H13" s="9">
        <f>INPUT!$C$8</f>
        <v>0</v>
      </c>
      <c r="I13" s="9">
        <f>INPUT!$C$9</f>
        <v>0</v>
      </c>
      <c r="J13" s="9">
        <f>INPUT!$C$10</f>
        <v>0</v>
      </c>
      <c r="M13" s="9">
        <f>INPUT!$C$11</f>
        <v>0</v>
      </c>
      <c r="N13" s="9">
        <f>INPUT!$C$12</f>
        <v>0</v>
      </c>
      <c r="O13" s="9">
        <f>INPUT!$C$13</f>
        <v>0</v>
      </c>
      <c r="P13" s="9">
        <f>INPUT!$C$14</f>
        <v>0</v>
      </c>
      <c r="Q13" s="9">
        <f>INPUT!$C$15</f>
        <v>0</v>
      </c>
      <c r="R13" s="9">
        <f>INPUT!$C$16</f>
        <v>0</v>
      </c>
      <c r="S13" s="9">
        <f>INPUT!$C$17</f>
        <v>0</v>
      </c>
      <c r="T13" s="9">
        <f>INPUT!$C$18</f>
        <v>0</v>
      </c>
      <c r="U13" s="9" t="s">
        <v>34</v>
      </c>
      <c r="V13" s="9" t="str">
        <f>INPUT!C34</f>
        <v>Other Construction Waste (Timber, glass, plastic, bricks)</v>
      </c>
      <c r="W13" s="29">
        <f>IF(SUM(INPUT!$D$24:$G$40)=0,'ACTUAL - Monthly'!$N$6, INPUT!D34)</f>
        <v>0</v>
      </c>
      <c r="X13" s="29">
        <f>IF(SUM(INPUT!$D$24:$G$40)=0,'ACTUAL - Monthly'!$N$7, INPUT!E34)</f>
        <v>0</v>
      </c>
      <c r="Y13" s="29">
        <f>IF(SUM(INPUT!$D$24:$G$40)=0,'ACTUAL - Monthly'!$N$8, INPUT!F34)</f>
        <v>0</v>
      </c>
      <c r="Z13" s="29">
        <f>IF(SUM(INPUT!$D$24:$G$40)=0,'ACTUAL - Monthly'!$N$9, INPUT!G34)</f>
        <v>0</v>
      </c>
    </row>
    <row r="14" spans="1:29" x14ac:dyDescent="0.25">
      <c r="A14" s="19" t="s">
        <v>341</v>
      </c>
      <c r="B14" s="9" t="s">
        <v>329</v>
      </c>
      <c r="D14" s="9">
        <f>INPUT!$C$4</f>
        <v>0</v>
      </c>
      <c r="E14" s="9">
        <f>INPUT!$C$5</f>
        <v>0</v>
      </c>
      <c r="F14" s="9">
        <f>INPUT!$C$6</f>
        <v>0</v>
      </c>
      <c r="G14" s="187">
        <f>INPUT!$C$7</f>
        <v>0</v>
      </c>
      <c r="H14" s="9">
        <f>INPUT!$C$8</f>
        <v>0</v>
      </c>
      <c r="I14" s="9">
        <f>INPUT!$C$9</f>
        <v>0</v>
      </c>
      <c r="J14" s="9">
        <f>INPUT!$C$10</f>
        <v>0</v>
      </c>
      <c r="M14" s="9">
        <f>INPUT!$C$11</f>
        <v>0</v>
      </c>
      <c r="N14" s="9">
        <f>INPUT!$C$12</f>
        <v>0</v>
      </c>
      <c r="O14" s="9">
        <f>INPUT!$C$13</f>
        <v>0</v>
      </c>
      <c r="P14" s="9">
        <f>INPUT!$C$14</f>
        <v>0</v>
      </c>
      <c r="Q14" s="9">
        <f>INPUT!$C$15</f>
        <v>0</v>
      </c>
      <c r="R14" s="9">
        <f>INPUT!$C$16</f>
        <v>0</v>
      </c>
      <c r="S14" s="9">
        <f>INPUT!$C$17</f>
        <v>0</v>
      </c>
      <c r="T14" s="9">
        <f>INPUT!$C$18</f>
        <v>0</v>
      </c>
      <c r="U14" s="9" t="s">
        <v>34</v>
      </c>
      <c r="V14" s="9" t="str">
        <f>INPUT!C35</f>
        <v>Tyres &amp; Rubber</v>
      </c>
      <c r="W14" s="29">
        <f>IF(SUM(INPUT!$D$24:$G$40)=0,'ACTUAL - Monthly'!$O$6, INPUT!D35)</f>
        <v>0</v>
      </c>
      <c r="X14" s="29">
        <f>IF(SUM(INPUT!$D$24:$G$40)=0,'ACTUAL - Monthly'!$O$7, INPUT!E35)</f>
        <v>0</v>
      </c>
      <c r="Y14" s="29">
        <f>IF(SUM(INPUT!$D$24:$G$40)=0,'ACTUAL - Monthly'!$O$8, INPUT!F35)</f>
        <v>0</v>
      </c>
      <c r="Z14" s="29">
        <f>IF(SUM(INPUT!$D$24:$G$40)=0,'ACTUAL - Monthly'!$O$9, INPUT!G35)</f>
        <v>0</v>
      </c>
    </row>
    <row r="15" spans="1:29" x14ac:dyDescent="0.25">
      <c r="A15" s="19" t="s">
        <v>342</v>
      </c>
      <c r="B15" s="9" t="s">
        <v>329</v>
      </c>
      <c r="D15" s="9">
        <f>INPUT!$C$4</f>
        <v>0</v>
      </c>
      <c r="E15" s="9">
        <f>INPUT!$C$5</f>
        <v>0</v>
      </c>
      <c r="F15" s="9">
        <f>INPUT!$C$6</f>
        <v>0</v>
      </c>
      <c r="G15" s="187">
        <f>INPUT!$C$7</f>
        <v>0</v>
      </c>
      <c r="H15" s="9">
        <f>INPUT!$C$8</f>
        <v>0</v>
      </c>
      <c r="I15" s="9">
        <f>INPUT!$C$9</f>
        <v>0</v>
      </c>
      <c r="J15" s="9">
        <f>INPUT!$C$10</f>
        <v>0</v>
      </c>
      <c r="M15" s="9">
        <f>INPUT!$C$11</f>
        <v>0</v>
      </c>
      <c r="N15" s="9">
        <f>INPUT!$C$12</f>
        <v>0</v>
      </c>
      <c r="O15" s="9">
        <f>INPUT!$C$13</f>
        <v>0</v>
      </c>
      <c r="P15" s="9">
        <f>INPUT!$C$14</f>
        <v>0</v>
      </c>
      <c r="Q15" s="9">
        <f>INPUT!$C$15</f>
        <v>0</v>
      </c>
      <c r="R15" s="9">
        <f>INPUT!$C$16</f>
        <v>0</v>
      </c>
      <c r="S15" s="9">
        <f>INPUT!$C$17</f>
        <v>0</v>
      </c>
      <c r="T15" s="9">
        <f>INPUT!$C$18</f>
        <v>0</v>
      </c>
      <c r="U15" s="9" t="s">
        <v>34</v>
      </c>
      <c r="V15" s="9" t="str">
        <f>INPUT!C36</f>
        <v>General Refuse</v>
      </c>
      <c r="W15" s="29">
        <f>IF(SUM(INPUT!$D$24:$G$40)=0,'ACTUAL - Monthly'!$P$6, INPUT!D36)</f>
        <v>0</v>
      </c>
      <c r="X15" s="29">
        <f>IF(SUM(INPUT!$D$24:$G$40)=0,'ACTUAL - Monthly'!$P$7, INPUT!E36)</f>
        <v>0</v>
      </c>
      <c r="Y15" s="29">
        <f>IF(SUM(INPUT!$D$24:$G$40)=0,'ACTUAL - Monthly'!$P$8, INPUT!F36)</f>
        <v>0</v>
      </c>
      <c r="Z15" s="29">
        <f>IF(SUM(INPUT!$D$24:$G$40)=0,'ACTUAL - Monthly'!$P$9, INPUT!G36)</f>
        <v>0</v>
      </c>
    </row>
    <row r="16" spans="1:29" x14ac:dyDescent="0.25">
      <c r="A16" s="19" t="s">
        <v>343</v>
      </c>
      <c r="B16" s="9" t="s">
        <v>329</v>
      </c>
      <c r="D16" s="9">
        <f>INPUT!$C$4</f>
        <v>0</v>
      </c>
      <c r="E16" s="9">
        <f>INPUT!$C$5</f>
        <v>0</v>
      </c>
      <c r="F16" s="9">
        <f>INPUT!$C$6</f>
        <v>0</v>
      </c>
      <c r="G16" s="187">
        <f>INPUT!$C$7</f>
        <v>0</v>
      </c>
      <c r="H16" s="9">
        <f>INPUT!$C$8</f>
        <v>0</v>
      </c>
      <c r="I16" s="9">
        <f>INPUT!$C$9</f>
        <v>0</v>
      </c>
      <c r="J16" s="9">
        <f>INPUT!$C$10</f>
        <v>0</v>
      </c>
      <c r="M16" s="9">
        <f>INPUT!$C$11</f>
        <v>0</v>
      </c>
      <c r="N16" s="9">
        <f>INPUT!$C$12</f>
        <v>0</v>
      </c>
      <c r="O16" s="9">
        <f>INPUT!$C$13</f>
        <v>0</v>
      </c>
      <c r="P16" s="9">
        <f>INPUT!$C$14</f>
        <v>0</v>
      </c>
      <c r="Q16" s="9">
        <f>INPUT!$C$15</f>
        <v>0</v>
      </c>
      <c r="R16" s="9">
        <f>INPUT!$C$16</f>
        <v>0</v>
      </c>
      <c r="S16" s="9">
        <f>INPUT!$C$17</f>
        <v>0</v>
      </c>
      <c r="T16" s="9">
        <f>INPUT!$C$18</f>
        <v>0</v>
      </c>
      <c r="U16" s="9" t="s">
        <v>34</v>
      </c>
      <c r="V16" s="9" t="str">
        <f>INPUT!C37</f>
        <v>Illegally Dumped Refuse</v>
      </c>
      <c r="W16" s="29">
        <f>IF(SUM(INPUT!$D$24:$G$40)=0,'ACTUAL - Monthly'!$Q$6, INPUT!D37)</f>
        <v>0</v>
      </c>
      <c r="X16" s="29">
        <f>IF(SUM(INPUT!$D$24:$G$40)=0,'ACTUAL - Monthly'!$Q$7, INPUT!E37)</f>
        <v>0</v>
      </c>
      <c r="Y16" s="29">
        <f>IF(SUM(INPUT!$D$24:$G$40)=0,'ACTUAL - Monthly'!$Q$8, INPUT!F37)</f>
        <v>0</v>
      </c>
      <c r="Z16" s="29">
        <f>IF(SUM(INPUT!$D$24:$G$40)=0,'ACTUAL - Monthly'!$Q$9, INPUT!G37)</f>
        <v>0</v>
      </c>
    </row>
    <row r="17" spans="1:29" x14ac:dyDescent="0.25">
      <c r="A17" s="19" t="s">
        <v>344</v>
      </c>
      <c r="B17" s="9" t="s">
        <v>329</v>
      </c>
      <c r="D17" s="9">
        <f>INPUT!$C$4</f>
        <v>0</v>
      </c>
      <c r="E17" s="9">
        <f>INPUT!$C$5</f>
        <v>0</v>
      </c>
      <c r="F17" s="9">
        <f>INPUT!$C$6</f>
        <v>0</v>
      </c>
      <c r="G17" s="187">
        <f>INPUT!$C$7</f>
        <v>0</v>
      </c>
      <c r="H17" s="9">
        <f>INPUT!$C$8</f>
        <v>0</v>
      </c>
      <c r="I17" s="9">
        <f>INPUT!$C$9</f>
        <v>0</v>
      </c>
      <c r="J17" s="9">
        <f>INPUT!$C$10</f>
        <v>0</v>
      </c>
      <c r="M17" s="9">
        <f>INPUT!$C$11</f>
        <v>0</v>
      </c>
      <c r="N17" s="9">
        <f>INPUT!$C$12</f>
        <v>0</v>
      </c>
      <c r="O17" s="9">
        <f>INPUT!$C$13</f>
        <v>0</v>
      </c>
      <c r="P17" s="9">
        <f>INPUT!$C$14</f>
        <v>0</v>
      </c>
      <c r="Q17" s="9">
        <f>INPUT!$C$15</f>
        <v>0</v>
      </c>
      <c r="R17" s="9">
        <f>INPUT!$C$16</f>
        <v>0</v>
      </c>
      <c r="S17" s="9">
        <f>INPUT!$C$17</f>
        <v>0</v>
      </c>
      <c r="T17" s="9">
        <f>INPUT!$C$18</f>
        <v>0</v>
      </c>
      <c r="U17" s="9" t="s">
        <v>44</v>
      </c>
      <c r="V17" s="9" t="str">
        <f>INPUT!C38</f>
        <v>Office - General &amp; Foodwaste</v>
      </c>
      <c r="W17" s="29">
        <f>IF(SUM(INPUT!$D$24:$G$40)=0,'ACTUAL - Monthly'!$R$6, INPUT!D38)</f>
        <v>0</v>
      </c>
      <c r="X17" s="29">
        <f>IF(SUM(INPUT!$D$24:$G$40)=0,'ACTUAL - Monthly'!$R$7, INPUT!E38)</f>
        <v>0</v>
      </c>
      <c r="Y17" s="29">
        <f>IF(SUM(INPUT!$D$24:$G$40)=0,'ACTUAL - Monthly'!$R$8, INPUT!F38)</f>
        <v>0</v>
      </c>
      <c r="Z17" s="29">
        <f>IF(SUM(INPUT!$D$24:$G$40)=0,'ACTUAL - Monthly'!$R$9, INPUT!G38)</f>
        <v>0</v>
      </c>
    </row>
    <row r="18" spans="1:29" x14ac:dyDescent="0.25">
      <c r="A18" s="19" t="s">
        <v>345</v>
      </c>
      <c r="B18" s="9" t="s">
        <v>329</v>
      </c>
      <c r="D18" s="9">
        <f>INPUT!$C$4</f>
        <v>0</v>
      </c>
      <c r="E18" s="9">
        <f>INPUT!$C$5</f>
        <v>0</v>
      </c>
      <c r="F18" s="9">
        <f>INPUT!$C$6</f>
        <v>0</v>
      </c>
      <c r="G18" s="187">
        <f>INPUT!$C$7</f>
        <v>0</v>
      </c>
      <c r="H18" s="9">
        <f>INPUT!$C$8</f>
        <v>0</v>
      </c>
      <c r="I18" s="9">
        <f>INPUT!$C$9</f>
        <v>0</v>
      </c>
      <c r="J18" s="9">
        <f>INPUT!$C$10</f>
        <v>0</v>
      </c>
      <c r="M18" s="9">
        <f>INPUT!$C$11</f>
        <v>0</v>
      </c>
      <c r="N18" s="9">
        <f>INPUT!$C$12</f>
        <v>0</v>
      </c>
      <c r="O18" s="9">
        <f>INPUT!$C$13</f>
        <v>0</v>
      </c>
      <c r="P18" s="9">
        <f>INPUT!$C$14</f>
        <v>0</v>
      </c>
      <c r="Q18" s="9">
        <f>INPUT!$C$15</f>
        <v>0</v>
      </c>
      <c r="R18" s="9">
        <f>INPUT!$C$16</f>
        <v>0</v>
      </c>
      <c r="S18" s="9">
        <f>INPUT!$C$17</f>
        <v>0</v>
      </c>
      <c r="T18" s="9">
        <f>INPUT!$C$18</f>
        <v>0</v>
      </c>
      <c r="U18" s="9" t="s">
        <v>44</v>
      </c>
      <c r="V18" s="9" t="str">
        <f>INPUT!C39</f>
        <v>Office - Recyclables</v>
      </c>
      <c r="W18" s="29">
        <f>IF(SUM(INPUT!$D$24:$G$40)=0,'ACTUAL - Monthly'!$S$6, INPUT!D39)</f>
        <v>0</v>
      </c>
      <c r="X18" s="29">
        <f>IF(SUM(INPUT!$D$24:$G$40)=0,'ACTUAL - Monthly'!$S$7, INPUT!E39)</f>
        <v>0</v>
      </c>
      <c r="Y18" s="29">
        <f>IF(SUM(INPUT!$D$24:$G$40)=0,'ACTUAL - Monthly'!$S$8, INPUT!F39)</f>
        <v>0</v>
      </c>
      <c r="Z18" s="29">
        <f>IF(SUM(INPUT!$D$24:$G$40)=0,'ACTUAL - Monthly'!$S$9, INPUT!G39)</f>
        <v>0</v>
      </c>
    </row>
    <row r="19" spans="1:29" x14ac:dyDescent="0.25">
      <c r="A19" s="19" t="s">
        <v>346</v>
      </c>
      <c r="B19" s="9" t="s">
        <v>329</v>
      </c>
      <c r="D19" s="9">
        <f>INPUT!$C$4</f>
        <v>0</v>
      </c>
      <c r="E19" s="9">
        <f>INPUT!$C$5</f>
        <v>0</v>
      </c>
      <c r="F19" s="9">
        <f>INPUT!$C$6</f>
        <v>0</v>
      </c>
      <c r="G19" s="187">
        <f>INPUT!$C$7</f>
        <v>0</v>
      </c>
      <c r="H19" s="9">
        <f>INPUT!$C$8</f>
        <v>0</v>
      </c>
      <c r="I19" s="9">
        <f>INPUT!$C$9</f>
        <v>0</v>
      </c>
      <c r="J19" s="9">
        <f>INPUT!$C$10</f>
        <v>0</v>
      </c>
      <c r="M19" s="9">
        <f>INPUT!$C$11</f>
        <v>0</v>
      </c>
      <c r="N19" s="9">
        <f>INPUT!$C$12</f>
        <v>0</v>
      </c>
      <c r="O19" s="9">
        <f>INPUT!$C$13</f>
        <v>0</v>
      </c>
      <c r="P19" s="9">
        <f>INPUT!$C$14</f>
        <v>0</v>
      </c>
      <c r="Q19" s="9">
        <f>INPUT!$C$15</f>
        <v>0</v>
      </c>
      <c r="R19" s="9">
        <f>INPUT!$C$16</f>
        <v>0</v>
      </c>
      <c r="S19" s="9">
        <f>INPUT!$C$17</f>
        <v>0</v>
      </c>
      <c r="T19" s="9">
        <f>INPUT!$C$18</f>
        <v>0</v>
      </c>
      <c r="U19" s="9" t="s">
        <v>44</v>
      </c>
      <c r="V19" s="9" t="str">
        <f>INPUT!C40</f>
        <v>Office - Paper</v>
      </c>
      <c r="W19" s="29">
        <f>IF(SUM(INPUT!$D$24:$G$40)=0,'ACTUAL - Monthly'!$T$6, INPUT!D40)</f>
        <v>0</v>
      </c>
      <c r="X19" s="29">
        <f>IF(SUM(INPUT!$D$24:$G$40)=0,'ACTUAL - Monthly'!$T$7, INPUT!E40)</f>
        <v>0</v>
      </c>
      <c r="Y19" s="29">
        <f>IF(SUM(INPUT!$D$24:$G$40)=0,'ACTUAL - Monthly'!$T$8, INPUT!F40)</f>
        <v>0</v>
      </c>
      <c r="Z19" s="29">
        <f>IF(SUM(INPUT!$D$24:$G$40)=0,'ACTUAL - Monthly'!$T$9, INPUT!G40)</f>
        <v>0</v>
      </c>
    </row>
    <row r="20" spans="1:29" x14ac:dyDescent="0.25">
      <c r="A20" s="19" t="s">
        <v>347</v>
      </c>
      <c r="B20" s="9" t="s">
        <v>329</v>
      </c>
      <c r="D20" s="9">
        <f>INPUT!$C$4</f>
        <v>0</v>
      </c>
      <c r="E20" s="9">
        <f>INPUT!$C$5</f>
        <v>0</v>
      </c>
      <c r="F20" s="9">
        <f>INPUT!$C$6</f>
        <v>0</v>
      </c>
      <c r="G20" s="187">
        <f>INPUT!$C$7</f>
        <v>0</v>
      </c>
      <c r="H20" s="9">
        <f>INPUT!$C$8</f>
        <v>0</v>
      </c>
      <c r="I20" s="9">
        <f>INPUT!$C$9</f>
        <v>0</v>
      </c>
      <c r="J20" s="9">
        <f>INPUT!$C$10</f>
        <v>0</v>
      </c>
      <c r="M20" s="9">
        <f>INPUT!$C$11</f>
        <v>0</v>
      </c>
      <c r="N20" s="9">
        <f>INPUT!$C$12</f>
        <v>0</v>
      </c>
      <c r="O20" s="9">
        <f>INPUT!$C$13</f>
        <v>0</v>
      </c>
      <c r="P20" s="9">
        <f>INPUT!$C$14</f>
        <v>0</v>
      </c>
      <c r="Q20" s="9">
        <f>INPUT!$C$15</f>
        <v>0</v>
      </c>
      <c r="R20" s="9">
        <f>INPUT!$C$16</f>
        <v>0</v>
      </c>
      <c r="S20" s="9">
        <f>INPUT!$C$17</f>
        <v>0</v>
      </c>
      <c r="T20" s="9">
        <f>INPUT!$C$18</f>
        <v>0</v>
      </c>
      <c r="U20" s="9" t="s">
        <v>348</v>
      </c>
      <c r="V20" s="9" t="str">
        <f>INPUT!B45</f>
        <v>Crushed Concrete</v>
      </c>
      <c r="AA20" s="9">
        <f>INPUT!C45</f>
        <v>0</v>
      </c>
      <c r="AB20" s="9">
        <f>INPUT!D45</f>
        <v>0</v>
      </c>
      <c r="AC20" s="9">
        <f>INPUT!E45</f>
        <v>0</v>
      </c>
    </row>
    <row r="21" spans="1:29" x14ac:dyDescent="0.25">
      <c r="A21" s="19" t="s">
        <v>349</v>
      </c>
      <c r="B21" s="9" t="s">
        <v>329</v>
      </c>
      <c r="D21" s="9">
        <f>INPUT!$C$4</f>
        <v>0</v>
      </c>
      <c r="E21" s="9">
        <f>INPUT!$C$5</f>
        <v>0</v>
      </c>
      <c r="F21" s="9">
        <f>INPUT!$C$6</f>
        <v>0</v>
      </c>
      <c r="G21" s="187">
        <f>INPUT!$C$7</f>
        <v>0</v>
      </c>
      <c r="H21" s="9">
        <f>INPUT!$C$8</f>
        <v>0</v>
      </c>
      <c r="I21" s="9">
        <f>INPUT!$C$9</f>
        <v>0</v>
      </c>
      <c r="J21" s="9">
        <f>INPUT!$C$10</f>
        <v>0</v>
      </c>
      <c r="M21" s="9">
        <f>INPUT!$C$11</f>
        <v>0</v>
      </c>
      <c r="N21" s="9">
        <f>INPUT!$C$12</f>
        <v>0</v>
      </c>
      <c r="O21" s="9">
        <f>INPUT!$C$13</f>
        <v>0</v>
      </c>
      <c r="P21" s="9">
        <f>INPUT!$C$14</f>
        <v>0</v>
      </c>
      <c r="Q21" s="9">
        <f>INPUT!$C$15</f>
        <v>0</v>
      </c>
      <c r="R21" s="9">
        <f>INPUT!$C$16</f>
        <v>0</v>
      </c>
      <c r="S21" s="9">
        <f>INPUT!$C$17</f>
        <v>0</v>
      </c>
      <c r="T21" s="9">
        <f>INPUT!$C$18</f>
        <v>0</v>
      </c>
      <c r="U21" s="9" t="s">
        <v>348</v>
      </c>
      <c r="V21" s="9" t="str">
        <f>INPUT!B46</f>
        <v>Crushed Brick</v>
      </c>
      <c r="AA21" s="9">
        <f>INPUT!C46</f>
        <v>0</v>
      </c>
      <c r="AB21" s="9">
        <f>INPUT!D46</f>
        <v>0</v>
      </c>
      <c r="AC21" s="9">
        <f>INPUT!E46</f>
        <v>0</v>
      </c>
    </row>
    <row r="22" spans="1:29" x14ac:dyDescent="0.25">
      <c r="A22" s="19" t="s">
        <v>350</v>
      </c>
      <c r="B22" s="9" t="s">
        <v>329</v>
      </c>
      <c r="D22" s="9">
        <f>INPUT!$C$4</f>
        <v>0</v>
      </c>
      <c r="E22" s="9">
        <f>INPUT!$C$5</f>
        <v>0</v>
      </c>
      <c r="F22" s="9">
        <f>INPUT!$C$6</f>
        <v>0</v>
      </c>
      <c r="G22" s="187">
        <f>INPUT!$C$7</f>
        <v>0</v>
      </c>
      <c r="H22" s="9">
        <f>INPUT!$C$8</f>
        <v>0</v>
      </c>
      <c r="I22" s="9">
        <f>INPUT!$C$9</f>
        <v>0</v>
      </c>
      <c r="J22" s="9">
        <f>INPUT!$C$10</f>
        <v>0</v>
      </c>
      <c r="M22" s="9">
        <f>INPUT!$C$11</f>
        <v>0</v>
      </c>
      <c r="N22" s="9">
        <f>INPUT!$C$12</f>
        <v>0</v>
      </c>
      <c r="O22" s="9">
        <f>INPUT!$C$13</f>
        <v>0</v>
      </c>
      <c r="P22" s="9">
        <f>INPUT!$C$14</f>
        <v>0</v>
      </c>
      <c r="Q22" s="9">
        <f>INPUT!$C$15</f>
        <v>0</v>
      </c>
      <c r="R22" s="9">
        <f>INPUT!$C$16</f>
        <v>0</v>
      </c>
      <c r="S22" s="9">
        <f>INPUT!$C$17</f>
        <v>0</v>
      </c>
      <c r="T22" s="9">
        <f>INPUT!$C$18</f>
        <v>0</v>
      </c>
      <c r="U22" s="9" t="s">
        <v>348</v>
      </c>
      <c r="V22" s="9" t="str">
        <f>INPUT!B47</f>
        <v>Crushed Glass / Manufactured Sand / Glass Cullet</v>
      </c>
      <c r="AA22" s="9">
        <f>INPUT!C47</f>
        <v>0</v>
      </c>
      <c r="AB22" s="9">
        <f>INPUT!D47</f>
        <v>0</v>
      </c>
      <c r="AC22" s="9">
        <f>INPUT!E47</f>
        <v>0</v>
      </c>
    </row>
    <row r="23" spans="1:29" x14ac:dyDescent="0.25">
      <c r="A23" s="19" t="s">
        <v>351</v>
      </c>
      <c r="B23" s="9" t="s">
        <v>329</v>
      </c>
      <c r="D23" s="9">
        <f>INPUT!$C$4</f>
        <v>0</v>
      </c>
      <c r="E23" s="9">
        <f>INPUT!$C$5</f>
        <v>0</v>
      </c>
      <c r="F23" s="9">
        <f>INPUT!$C$6</f>
        <v>0</v>
      </c>
      <c r="G23" s="187">
        <f>INPUT!$C$7</f>
        <v>0</v>
      </c>
      <c r="H23" s="9">
        <f>INPUT!$C$8</f>
        <v>0</v>
      </c>
      <c r="I23" s="9">
        <f>INPUT!$C$9</f>
        <v>0</v>
      </c>
      <c r="J23" s="9">
        <f>INPUT!$C$10</f>
        <v>0</v>
      </c>
      <c r="M23" s="9">
        <f>INPUT!$C$11</f>
        <v>0</v>
      </c>
      <c r="N23" s="9">
        <f>INPUT!$C$12</f>
        <v>0</v>
      </c>
      <c r="O23" s="9">
        <f>INPUT!$C$13</f>
        <v>0</v>
      </c>
      <c r="P23" s="9">
        <f>INPUT!$C$14</f>
        <v>0</v>
      </c>
      <c r="Q23" s="9">
        <f>INPUT!$C$15</f>
        <v>0</v>
      </c>
      <c r="R23" s="9">
        <f>INPUT!$C$16</f>
        <v>0</v>
      </c>
      <c r="S23" s="9">
        <f>INPUT!$C$17</f>
        <v>0</v>
      </c>
      <c r="T23" s="9">
        <f>INPUT!$C$18</f>
        <v>0</v>
      </c>
      <c r="U23" s="9" t="s">
        <v>348</v>
      </c>
      <c r="V23" s="9" t="str">
        <f>INPUT!B48</f>
        <v>Reclaimed Asphalt Pavement (RAP)</v>
      </c>
      <c r="AA23" s="9">
        <f>INPUT!C48</f>
        <v>0</v>
      </c>
      <c r="AB23" s="9">
        <f>INPUT!D48</f>
        <v>0</v>
      </c>
      <c r="AC23" s="9">
        <f>INPUT!E48</f>
        <v>0</v>
      </c>
    </row>
    <row r="24" spans="1:29" x14ac:dyDescent="0.25">
      <c r="A24" s="19" t="s">
        <v>352</v>
      </c>
      <c r="B24" s="9" t="s">
        <v>329</v>
      </c>
      <c r="D24" s="9">
        <f>INPUT!$C$4</f>
        <v>0</v>
      </c>
      <c r="E24" s="9">
        <f>INPUT!$C$5</f>
        <v>0</v>
      </c>
      <c r="F24" s="9">
        <f>INPUT!$C$6</f>
        <v>0</v>
      </c>
      <c r="G24" s="187">
        <f>INPUT!$C$7</f>
        <v>0</v>
      </c>
      <c r="H24" s="9">
        <f>INPUT!$C$8</f>
        <v>0</v>
      </c>
      <c r="I24" s="9">
        <f>INPUT!$C$9</f>
        <v>0</v>
      </c>
      <c r="J24" s="9">
        <f>INPUT!$C$10</f>
        <v>0</v>
      </c>
      <c r="M24" s="9">
        <f>INPUT!$C$11</f>
        <v>0</v>
      </c>
      <c r="N24" s="9">
        <f>INPUT!$C$12</f>
        <v>0</v>
      </c>
      <c r="O24" s="9">
        <f>INPUT!$C$13</f>
        <v>0</v>
      </c>
      <c r="P24" s="9">
        <f>INPUT!$C$14</f>
        <v>0</v>
      </c>
      <c r="Q24" s="9">
        <f>INPUT!$C$15</f>
        <v>0</v>
      </c>
      <c r="R24" s="9">
        <f>INPUT!$C$16</f>
        <v>0</v>
      </c>
      <c r="S24" s="9">
        <f>INPUT!$C$17</f>
        <v>0</v>
      </c>
      <c r="T24" s="9">
        <f>INPUT!$C$18</f>
        <v>0</v>
      </c>
      <c r="U24" s="9" t="s">
        <v>348</v>
      </c>
      <c r="V24" s="9" t="str">
        <f>INPUT!B49</f>
        <v>Recovered Pavement Material (other than RAP)</v>
      </c>
      <c r="AA24" s="9">
        <f>INPUT!C49</f>
        <v>0</v>
      </c>
      <c r="AB24" s="9">
        <f>INPUT!D49</f>
        <v>0</v>
      </c>
      <c r="AC24" s="9">
        <f>INPUT!E49</f>
        <v>0</v>
      </c>
    </row>
    <row r="25" spans="1:29" x14ac:dyDescent="0.25">
      <c r="A25" s="19" t="s">
        <v>353</v>
      </c>
      <c r="B25" s="9" t="s">
        <v>329</v>
      </c>
      <c r="D25" s="9">
        <f>INPUT!$C$4</f>
        <v>0</v>
      </c>
      <c r="E25" s="9">
        <f>INPUT!$C$5</f>
        <v>0</v>
      </c>
      <c r="F25" s="9">
        <f>INPUT!$C$6</f>
        <v>0</v>
      </c>
      <c r="G25" s="187">
        <f>INPUT!$C$7</f>
        <v>0</v>
      </c>
      <c r="H25" s="9">
        <f>INPUT!$C$8</f>
        <v>0</v>
      </c>
      <c r="I25" s="9">
        <f>INPUT!$C$9</f>
        <v>0</v>
      </c>
      <c r="J25" s="9">
        <f>INPUT!$C$10</f>
        <v>0</v>
      </c>
      <c r="M25" s="9">
        <f>INPUT!$C$11</f>
        <v>0</v>
      </c>
      <c r="N25" s="9">
        <f>INPUT!$C$12</f>
        <v>0</v>
      </c>
      <c r="O25" s="9">
        <f>INPUT!$C$13</f>
        <v>0</v>
      </c>
      <c r="P25" s="9">
        <f>INPUT!$C$14</f>
        <v>0</v>
      </c>
      <c r="Q25" s="9">
        <f>INPUT!$C$15</f>
        <v>0</v>
      </c>
      <c r="R25" s="9">
        <f>INPUT!$C$16</f>
        <v>0</v>
      </c>
      <c r="S25" s="9">
        <f>INPUT!$C$17</f>
        <v>0</v>
      </c>
      <c r="T25" s="9">
        <f>INPUT!$C$18</f>
        <v>0</v>
      </c>
      <c r="U25" s="9" t="s">
        <v>348</v>
      </c>
      <c r="V25" s="9" t="str">
        <f>INPUT!B50</f>
        <v>Crumbed Rubber</v>
      </c>
      <c r="AA25" s="9">
        <f>INPUT!C50</f>
        <v>0</v>
      </c>
      <c r="AB25" s="9">
        <f>INPUT!D50</f>
        <v>0</v>
      </c>
      <c r="AC25" s="9">
        <f>INPUT!E50</f>
        <v>0</v>
      </c>
    </row>
    <row r="26" spans="1:29" x14ac:dyDescent="0.25">
      <c r="A26" s="19" t="s">
        <v>354</v>
      </c>
      <c r="B26" s="9" t="s">
        <v>329</v>
      </c>
      <c r="D26" s="9">
        <f>INPUT!$C$4</f>
        <v>0</v>
      </c>
      <c r="E26" s="9">
        <f>INPUT!$C$5</f>
        <v>0</v>
      </c>
      <c r="F26" s="9">
        <f>INPUT!$C$6</f>
        <v>0</v>
      </c>
      <c r="G26" s="187">
        <f>INPUT!$C$7</f>
        <v>0</v>
      </c>
      <c r="H26" s="9">
        <f>INPUT!$C$8</f>
        <v>0</v>
      </c>
      <c r="I26" s="9">
        <f>INPUT!$C$9</f>
        <v>0</v>
      </c>
      <c r="J26" s="9">
        <f>INPUT!$C$10</f>
        <v>0</v>
      </c>
      <c r="M26" s="9">
        <f>INPUT!$C$11</f>
        <v>0</v>
      </c>
      <c r="N26" s="9">
        <f>INPUT!$C$12</f>
        <v>0</v>
      </c>
      <c r="O26" s="9">
        <f>INPUT!$C$13</f>
        <v>0</v>
      </c>
      <c r="P26" s="9">
        <f>INPUT!$C$14</f>
        <v>0</v>
      </c>
      <c r="Q26" s="9">
        <f>INPUT!$C$15</f>
        <v>0</v>
      </c>
      <c r="R26" s="9">
        <f>INPUT!$C$16</f>
        <v>0</v>
      </c>
      <c r="S26" s="9">
        <f>INPUT!$C$17</f>
        <v>0</v>
      </c>
      <c r="T26" s="9">
        <f>INPUT!$C$18</f>
        <v>0</v>
      </c>
      <c r="U26" s="9" t="s">
        <v>348</v>
      </c>
      <c r="V26" s="9" t="str">
        <f>INPUT!B51</f>
        <v>Fly ash</v>
      </c>
      <c r="AA26" s="9">
        <f>INPUT!C51</f>
        <v>0</v>
      </c>
      <c r="AB26" s="9">
        <f>INPUT!D51</f>
        <v>0</v>
      </c>
      <c r="AC26" s="9">
        <f>INPUT!E51</f>
        <v>0</v>
      </c>
    </row>
    <row r="27" spans="1:29" x14ac:dyDescent="0.25">
      <c r="A27" s="19" t="s">
        <v>355</v>
      </c>
      <c r="B27" s="9" t="s">
        <v>329</v>
      </c>
      <c r="D27" s="9">
        <f>INPUT!$C$4</f>
        <v>0</v>
      </c>
      <c r="E27" s="9">
        <f>INPUT!$C$5</f>
        <v>0</v>
      </c>
      <c r="F27" s="9">
        <f>INPUT!$C$6</f>
        <v>0</v>
      </c>
      <c r="G27" s="187">
        <f>INPUT!$C$7</f>
        <v>0</v>
      </c>
      <c r="H27" s="9">
        <f>INPUT!$C$8</f>
        <v>0</v>
      </c>
      <c r="I27" s="9">
        <f>INPUT!$C$9</f>
        <v>0</v>
      </c>
      <c r="J27" s="9">
        <f>INPUT!$C$10</f>
        <v>0</v>
      </c>
      <c r="M27" s="9">
        <f>INPUT!$C$11</f>
        <v>0</v>
      </c>
      <c r="N27" s="9">
        <f>INPUT!$C$12</f>
        <v>0</v>
      </c>
      <c r="O27" s="9">
        <f>INPUT!$C$13</f>
        <v>0</v>
      </c>
      <c r="P27" s="9">
        <f>INPUT!$C$14</f>
        <v>0</v>
      </c>
      <c r="Q27" s="9">
        <f>INPUT!$C$15</f>
        <v>0</v>
      </c>
      <c r="R27" s="9">
        <f>INPUT!$C$16</f>
        <v>0</v>
      </c>
      <c r="S27" s="9">
        <f>INPUT!$C$17</f>
        <v>0</v>
      </c>
      <c r="T27" s="9">
        <f>INPUT!$C$18</f>
        <v>0</v>
      </c>
      <c r="U27" s="9" t="s">
        <v>348</v>
      </c>
      <c r="V27" s="9" t="str">
        <f>INPUT!B52</f>
        <v>Slag</v>
      </c>
      <c r="AA27" s="9">
        <f>INPUT!C52</f>
        <v>0</v>
      </c>
      <c r="AB27" s="9">
        <f>INPUT!D52</f>
        <v>0</v>
      </c>
      <c r="AC27" s="9">
        <f>INPUT!E52</f>
        <v>0</v>
      </c>
    </row>
    <row r="28" spans="1:29" x14ac:dyDescent="0.25">
      <c r="A28" s="19" t="s">
        <v>356</v>
      </c>
      <c r="B28" s="9" t="s">
        <v>329</v>
      </c>
      <c r="D28" s="9">
        <f>INPUT!$C$4</f>
        <v>0</v>
      </c>
      <c r="E28" s="9">
        <f>INPUT!$C$5</f>
        <v>0</v>
      </c>
      <c r="F28" s="9">
        <f>INPUT!$C$6</f>
        <v>0</v>
      </c>
      <c r="G28" s="187">
        <f>INPUT!$C$7</f>
        <v>0</v>
      </c>
      <c r="H28" s="9">
        <f>INPUT!$C$8</f>
        <v>0</v>
      </c>
      <c r="I28" s="9">
        <f>INPUT!$C$9</f>
        <v>0</v>
      </c>
      <c r="J28" s="9">
        <f>INPUT!$C$10</f>
        <v>0</v>
      </c>
      <c r="M28" s="9">
        <f>INPUT!$C$11</f>
        <v>0</v>
      </c>
      <c r="N28" s="9">
        <f>INPUT!$C$12</f>
        <v>0</v>
      </c>
      <c r="O28" s="9">
        <f>INPUT!$C$13</f>
        <v>0</v>
      </c>
      <c r="P28" s="9">
        <f>INPUT!$C$14</f>
        <v>0</v>
      </c>
      <c r="Q28" s="9">
        <f>INPUT!$C$15</f>
        <v>0</v>
      </c>
      <c r="R28" s="9">
        <f>INPUT!$C$16</f>
        <v>0</v>
      </c>
      <c r="S28" s="9">
        <f>INPUT!$C$17</f>
        <v>0</v>
      </c>
      <c r="T28" s="9">
        <f>INPUT!$C$18</f>
        <v>0</v>
      </c>
      <c r="U28" s="9" t="s">
        <v>348</v>
      </c>
      <c r="V28" s="9" t="str">
        <f>INPUT!B53</f>
        <v>Insitu Material</v>
      </c>
      <c r="AA28" s="9">
        <f>INPUT!C53</f>
        <v>0</v>
      </c>
      <c r="AB28" s="9">
        <f>INPUT!D53</f>
        <v>0</v>
      </c>
      <c r="AC28" s="9">
        <f>INPUT!E53</f>
        <v>0</v>
      </c>
    </row>
    <row r="29" spans="1:29" x14ac:dyDescent="0.25">
      <c r="A29" s="19" t="s">
        <v>357</v>
      </c>
      <c r="B29" s="9" t="s">
        <v>329</v>
      </c>
      <c r="D29" s="9">
        <f>INPUT!$C$4</f>
        <v>0</v>
      </c>
      <c r="E29" s="9">
        <f>INPUT!$C$5</f>
        <v>0</v>
      </c>
      <c r="F29" s="9">
        <f>INPUT!$C$6</f>
        <v>0</v>
      </c>
      <c r="G29" s="187">
        <f>INPUT!$C$7</f>
        <v>0</v>
      </c>
      <c r="H29" s="9">
        <f>INPUT!$C$8</f>
        <v>0</v>
      </c>
      <c r="I29" s="9">
        <f>INPUT!$C$9</f>
        <v>0</v>
      </c>
      <c r="J29" s="9">
        <f>INPUT!$C$10</f>
        <v>0</v>
      </c>
      <c r="M29" s="9">
        <f>INPUT!$C$11</f>
        <v>0</v>
      </c>
      <c r="N29" s="9">
        <f>INPUT!$C$12</f>
        <v>0</v>
      </c>
      <c r="O29" s="9">
        <f>INPUT!$C$13</f>
        <v>0</v>
      </c>
      <c r="P29" s="9">
        <f>INPUT!$C$14</f>
        <v>0</v>
      </c>
      <c r="Q29" s="9">
        <f>INPUT!$C$15</f>
        <v>0</v>
      </c>
      <c r="R29" s="9">
        <f>INPUT!$C$16</f>
        <v>0</v>
      </c>
      <c r="S29" s="9">
        <f>INPUT!$C$17</f>
        <v>0</v>
      </c>
      <c r="T29" s="9">
        <f>INPUT!$C$18</f>
        <v>0</v>
      </c>
      <c r="U29" s="9" t="s">
        <v>348</v>
      </c>
      <c r="V29" s="9" t="str">
        <f>INPUT!B54</f>
        <v>Recycled Plastic</v>
      </c>
      <c r="AA29" s="9">
        <f>INPUT!C54</f>
        <v>0</v>
      </c>
      <c r="AB29" s="9">
        <f>INPUT!D54</f>
        <v>0</v>
      </c>
      <c r="AC29" s="9">
        <f>INPUT!E54</f>
        <v>0</v>
      </c>
    </row>
    <row r="30" spans="1:29" x14ac:dyDescent="0.25">
      <c r="A30" s="19" t="s">
        <v>358</v>
      </c>
      <c r="B30" s="9" t="s">
        <v>329</v>
      </c>
      <c r="D30" s="9">
        <f>INPUT!$C$4</f>
        <v>0</v>
      </c>
      <c r="E30" s="9">
        <f>INPUT!$C$5</f>
        <v>0</v>
      </c>
      <c r="F30" s="9">
        <f>INPUT!$C$6</f>
        <v>0</v>
      </c>
      <c r="G30" s="187">
        <f>INPUT!$C$7</f>
        <v>0</v>
      </c>
      <c r="H30" s="9">
        <f>INPUT!$C$8</f>
        <v>0</v>
      </c>
      <c r="I30" s="9">
        <f>INPUT!$C$9</f>
        <v>0</v>
      </c>
      <c r="J30" s="9">
        <f>INPUT!$C$10</f>
        <v>0</v>
      </c>
      <c r="M30" s="9">
        <f>INPUT!$C$11</f>
        <v>0</v>
      </c>
      <c r="N30" s="9">
        <f>INPUT!$C$12</f>
        <v>0</v>
      </c>
      <c r="O30" s="9">
        <f>INPUT!$C$13</f>
        <v>0</v>
      </c>
      <c r="P30" s="9">
        <f>INPUT!$C$14</f>
        <v>0</v>
      </c>
      <c r="Q30" s="9">
        <f>INPUT!$C$15</f>
        <v>0</v>
      </c>
      <c r="R30" s="9">
        <f>INPUT!$C$16</f>
        <v>0</v>
      </c>
      <c r="S30" s="9">
        <f>INPUT!$C$17</f>
        <v>0</v>
      </c>
      <c r="T30" s="9">
        <f>INPUT!$C$18</f>
        <v>0</v>
      </c>
      <c r="U30" s="9" t="s">
        <v>348</v>
      </c>
      <c r="V30" s="9" t="str">
        <f>INPUT!B55</f>
        <v>Other (specify)</v>
      </c>
      <c r="AA30" s="9">
        <f>INPUT!C55</f>
        <v>0</v>
      </c>
      <c r="AB30" s="9">
        <f>INPUT!D55</f>
        <v>0</v>
      </c>
      <c r="AC30" s="9">
        <f>INPUT!E55</f>
        <v>0</v>
      </c>
    </row>
    <row r="31" spans="1:29" x14ac:dyDescent="0.25">
      <c r="A31" s="19" t="s">
        <v>359</v>
      </c>
      <c r="B31" s="9" t="s">
        <v>329</v>
      </c>
      <c r="D31" s="9">
        <f>INPUT!$C$4</f>
        <v>0</v>
      </c>
      <c r="E31" s="9">
        <f>INPUT!$C$5</f>
        <v>0</v>
      </c>
      <c r="F31" s="9">
        <f>INPUT!$C$6</f>
        <v>0</v>
      </c>
      <c r="G31" s="187">
        <f>INPUT!$C$7</f>
        <v>0</v>
      </c>
      <c r="H31" s="9">
        <f>INPUT!$C$8</f>
        <v>0</v>
      </c>
      <c r="I31" s="9">
        <f>INPUT!$C$9</f>
        <v>0</v>
      </c>
      <c r="J31" s="9">
        <f>INPUT!$C$10</f>
        <v>0</v>
      </c>
      <c r="M31" s="9">
        <f>INPUT!$C$11</f>
        <v>0</v>
      </c>
      <c r="N31" s="9">
        <f>INPUT!$C$12</f>
        <v>0</v>
      </c>
      <c r="O31" s="9">
        <f>INPUT!$C$13</f>
        <v>0</v>
      </c>
      <c r="P31" s="9">
        <f>INPUT!$C$14</f>
        <v>0</v>
      </c>
      <c r="Q31" s="9">
        <f>INPUT!$C$15</f>
        <v>0</v>
      </c>
      <c r="R31" s="9">
        <f>INPUT!$C$16</f>
        <v>0</v>
      </c>
      <c r="S31" s="9">
        <f>INPUT!$C$17</f>
        <v>0</v>
      </c>
      <c r="T31" s="9">
        <f>INPUT!$C$18</f>
        <v>0</v>
      </c>
      <c r="U31" s="9" t="s">
        <v>348</v>
      </c>
      <c r="V31" s="9" t="str">
        <f>INPUT!B56</f>
        <v>Other (specify)</v>
      </c>
      <c r="AA31" s="9">
        <f>INPUT!C56</f>
        <v>0</v>
      </c>
      <c r="AB31" s="9">
        <f>INPUT!D56</f>
        <v>0</v>
      </c>
      <c r="AC31" s="9">
        <f>INPUT!E56</f>
        <v>0</v>
      </c>
    </row>
    <row r="32" spans="1:29" x14ac:dyDescent="0.25">
      <c r="A32" s="19" t="s">
        <v>360</v>
      </c>
      <c r="B32" s="9" t="s">
        <v>329</v>
      </c>
      <c r="D32" s="9">
        <f>INPUT!$C$4</f>
        <v>0</v>
      </c>
      <c r="E32" s="9">
        <f>INPUT!$C$5</f>
        <v>0</v>
      </c>
      <c r="F32" s="9">
        <f>INPUT!$C$6</f>
        <v>0</v>
      </c>
      <c r="G32" s="187">
        <f>INPUT!$C$7</f>
        <v>0</v>
      </c>
      <c r="H32" s="9">
        <f>INPUT!$C$8</f>
        <v>0</v>
      </c>
      <c r="I32" s="9">
        <f>INPUT!$C$9</f>
        <v>0</v>
      </c>
      <c r="J32" s="9">
        <f>INPUT!$C$10</f>
        <v>0</v>
      </c>
      <c r="M32" s="9">
        <f>INPUT!$C$11</f>
        <v>0</v>
      </c>
      <c r="N32" s="9">
        <f>INPUT!$C$12</f>
        <v>0</v>
      </c>
      <c r="O32" s="9">
        <f>INPUT!$C$13</f>
        <v>0</v>
      </c>
      <c r="P32" s="9">
        <f>INPUT!$C$14</f>
        <v>0</v>
      </c>
      <c r="Q32" s="9">
        <f>INPUT!$C$15</f>
        <v>0</v>
      </c>
      <c r="R32" s="9">
        <f>INPUT!$C$16</f>
        <v>0</v>
      </c>
      <c r="S32" s="9">
        <f>INPUT!$C$17</f>
        <v>0</v>
      </c>
      <c r="T32" s="9">
        <f>INPUT!$C$18</f>
        <v>0</v>
      </c>
      <c r="U32" s="9" t="s">
        <v>348</v>
      </c>
      <c r="V32" s="9" t="str">
        <f>INPUT!B57</f>
        <v>Other (specify)</v>
      </c>
      <c r="AA32" s="9">
        <f>INPUT!C57</f>
        <v>0</v>
      </c>
      <c r="AB32" s="9">
        <f>INPUT!D57</f>
        <v>0</v>
      </c>
      <c r="AC32" s="9">
        <f>INPUT!E57</f>
        <v>0</v>
      </c>
    </row>
    <row r="36" spans="15:19" ht="15" x14ac:dyDescent="0.25">
      <c r="O36"/>
      <c r="P36" s="32"/>
      <c r="Q36"/>
      <c r="R36"/>
      <c r="S36"/>
    </row>
  </sheetData>
  <sheetProtection sheet="1" objects="1" scenarios="1"/>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Factor xmlns="72f4fbda-5ce6-4ddc-874a-75ecc9b6bfdc" xsi:nil="true"/>
    <lcf76f155ced4ddcb4097134ff3c332f xmlns="72f4fbda-5ce6-4ddc-874a-75ecc9b6bfdc">
      <Terms xmlns="http://schemas.microsoft.com/office/infopath/2007/PartnerControls"/>
    </lcf76f155ced4ddcb4097134ff3c332f>
    <Detail xmlns="72f4fbda-5ce6-4ddc-874a-75ecc9b6bfdc" xsi:nil="true"/>
    <TaxCatchAll xmlns="d27882d3-798a-4f9d-aacc-36c6e0a50e92"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56F0D60F4104EA49B4396E9A75CE0415" ma:contentTypeVersion="20" ma:contentTypeDescription="Create a new document." ma:contentTypeScope="" ma:versionID="4a7cc8f29b946d51766f8f4476325d33">
  <xsd:schema xmlns:xsd="http://www.w3.org/2001/XMLSchema" xmlns:xs="http://www.w3.org/2001/XMLSchema" xmlns:p="http://schemas.microsoft.com/office/2006/metadata/properties" xmlns:ns2="72f4fbda-5ce6-4ddc-874a-75ecc9b6bfdc" xmlns:ns3="9f8a32ae-e6a7-4643-9a3f-ea785774e589" xmlns:ns4="d27882d3-798a-4f9d-aacc-36c6e0a50e92" targetNamespace="http://schemas.microsoft.com/office/2006/metadata/properties" ma:root="true" ma:fieldsID="c8cec219d48641ca4124ce195bd5c748" ns2:_="" ns3:_="" ns4:_="">
    <xsd:import namespace="72f4fbda-5ce6-4ddc-874a-75ecc9b6bfdc"/>
    <xsd:import namespace="9f8a32ae-e6a7-4643-9a3f-ea785774e589"/>
    <xsd:import namespace="d27882d3-798a-4f9d-aacc-36c6e0a50e92"/>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MediaLengthInSeconds" minOccurs="0"/>
                <xsd:element ref="ns2:Detail" minOccurs="0"/>
                <xsd:element ref="ns2:lcf76f155ced4ddcb4097134ff3c332f" minOccurs="0"/>
                <xsd:element ref="ns4:TaxCatchAll" minOccurs="0"/>
                <xsd:element ref="ns2:Factor"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f4fbda-5ce6-4ddc-874a-75ecc9b6bfd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Detail" ma:index="21" nillable="true" ma:displayName="Detail" ma:description="Additional detail about the file" ma:format="Dropdown" ma:internalName="Detail">
      <xsd:simpleType>
        <xsd:restriction base="dms:Note">
          <xsd:maxLength value="255"/>
        </xsd:restrictio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f9ec6a42-900c-40b9-95df-acf57bf21585" ma:termSetId="09814cd3-568e-fe90-9814-8d621ff8fb84" ma:anchorId="fba54fb3-c3e1-fe81-a776-ca4b69148c4d" ma:open="true" ma:isKeyword="false">
      <xsd:complexType>
        <xsd:sequence>
          <xsd:element ref="pc:Terms" minOccurs="0" maxOccurs="1"/>
        </xsd:sequence>
      </xsd:complexType>
    </xsd:element>
    <xsd:element name="Factor" ma:index="25" nillable="true" ma:displayName="Factor" ma:internalName="Factor">
      <xsd:complexType>
        <xsd:complexContent>
          <xsd:extension base="dms:MultiChoiceFillIn">
            <xsd:sequence>
              <xsd:element name="Value" maxOccurs="unbounded" minOccurs="0" nillable="true">
                <xsd:simpleType>
                  <xsd:union memberTypes="dms:Text">
                    <xsd:simpleType>
                      <xsd:restriction base="dms:Choice">
                        <xsd:enumeration value="Water"/>
                        <xsd:enumeration value="Soil and Land"/>
                        <xsd:enumeration value="Ecosystems and Habitat"/>
                        <xsd:enumeration value="Fauna"/>
                        <xsd:enumeration value="Flora"/>
                        <xsd:enumeration value="Biosecurity matters"/>
                        <xsd:enumeration value="Air"/>
                        <xsd:enumeration value="Noise and vibration"/>
                        <xsd:enumeration value="Amenity"/>
                        <xsd:enumeration value="Resource Use and Waste"/>
                        <xsd:enumeration value="Special Areas and Land Tenures"/>
                        <xsd:enumeration value="Offsets"/>
                        <xsd:enumeration value="Climate Change"/>
                      </xsd:restriction>
                    </xsd:simpleType>
                  </xsd:union>
                </xsd:simpleType>
              </xsd:element>
            </xsd:sequence>
          </xsd:extension>
        </xsd:complexContent>
      </xsd:complexType>
    </xsd:element>
    <xsd:element name="MediaServiceObjectDetectorVersions" ma:index="26" nillable="true" ma:displayName="MediaServiceObjectDetectorVersions"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f8a32ae-e6a7-4643-9a3f-ea785774e589"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27882d3-798a-4f9d-aacc-36c6e0a50e92" elementFormDefault="qualified">
    <xsd:import namespace="http://schemas.microsoft.com/office/2006/documentManagement/types"/>
    <xsd:import namespace="http://schemas.microsoft.com/office/infopath/2007/PartnerControls"/>
    <xsd:element name="TaxCatchAll" ma:index="24" nillable="true" ma:displayName="Taxonomy Catch All Column" ma:hidden="true" ma:list="{edf06d8e-4551-4305-ad6a-79df2aa9f849}" ma:internalName="TaxCatchAll" ma:showField="CatchAllData" ma:web="9f8a32ae-e6a7-4643-9a3f-ea785774e58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B462E50-3CC6-4669-BF21-D73BC5CACCC2}">
  <ds:schemaRefs>
    <ds:schemaRef ds:uri="http://www.w3.org/XML/1998/namespace"/>
    <ds:schemaRef ds:uri="http://schemas.microsoft.com/office/2006/documentManagement/types"/>
    <ds:schemaRef ds:uri="http://purl.org/dc/elements/1.1/"/>
    <ds:schemaRef ds:uri="http://purl.org/dc/dcmitype/"/>
    <ds:schemaRef ds:uri="72f4fbda-5ce6-4ddc-874a-75ecc9b6bfdc"/>
    <ds:schemaRef ds:uri="http://purl.org/dc/terms/"/>
    <ds:schemaRef ds:uri="http://schemas.microsoft.com/office/infopath/2007/PartnerControls"/>
    <ds:schemaRef ds:uri="http://schemas.microsoft.com/office/2006/metadata/properties"/>
    <ds:schemaRef ds:uri="http://schemas.openxmlformats.org/package/2006/metadata/core-properties"/>
    <ds:schemaRef ds:uri="d27882d3-798a-4f9d-aacc-36c6e0a50e92"/>
    <ds:schemaRef ds:uri="9f8a32ae-e6a7-4643-9a3f-ea785774e589"/>
  </ds:schemaRefs>
</ds:datastoreItem>
</file>

<file path=customXml/itemProps2.xml><?xml version="1.0" encoding="utf-8"?>
<ds:datastoreItem xmlns:ds="http://schemas.openxmlformats.org/officeDocument/2006/customXml" ds:itemID="{E890C68E-B476-4E91-BE06-17585CCAAA14}">
  <ds:schemaRefs>
    <ds:schemaRef ds:uri="http://schemas.microsoft.com/sharepoint/v3/contenttype/forms"/>
  </ds:schemaRefs>
</ds:datastoreItem>
</file>

<file path=customXml/itemProps3.xml><?xml version="1.0" encoding="utf-8"?>
<ds:datastoreItem xmlns:ds="http://schemas.openxmlformats.org/officeDocument/2006/customXml" ds:itemID="{C88F56F5-D818-498E-B661-8203FE2C5F5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f4fbda-5ce6-4ddc-874a-75ecc9b6bfdc"/>
    <ds:schemaRef ds:uri="9f8a32ae-e6a7-4643-9a3f-ea785774e589"/>
    <ds:schemaRef ds:uri="d27882d3-798a-4f9d-aacc-36c6e0a50e9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2</vt:i4>
      </vt:variant>
    </vt:vector>
  </HeadingPairs>
  <TitlesOfParts>
    <vt:vector size="9" baseType="lpstr">
      <vt:lpstr>INPUT</vt:lpstr>
      <vt:lpstr>ACTUAL - Monthly</vt:lpstr>
      <vt:lpstr>ESTIMATE</vt:lpstr>
      <vt:lpstr>USER GUIDE</vt:lpstr>
      <vt:lpstr>CONVERSIONS</vt:lpstr>
      <vt:lpstr>Lookups</vt:lpstr>
      <vt:lpstr>Raw Data</vt:lpstr>
      <vt:lpstr>'ACTUAL - Monthly'!Print_Area</vt:lpstr>
      <vt:lpstr>ESTIMATE!Print_Area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Williams, Andrew</dc:creator>
  <cp:keywords/>
  <dc:description>Currency: June 2020 to Current   V1 of calculator, published on project waste reporting website</dc:description>
  <cp:lastModifiedBy>Stephanie M Kiem</cp:lastModifiedBy>
  <cp:revision/>
  <dcterms:created xsi:type="dcterms:W3CDTF">2020-04-20T23:31:44Z</dcterms:created>
  <dcterms:modified xsi:type="dcterms:W3CDTF">2024-03-21T01:39:00Z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0x01010056F0D60F4104EA49B4396E9A75CE0415</vt:lpwstr>
  </property>
  <property fmtid="{D5CDD505-2E9C-101B-9397-08002B2CF9AE}" pid="3" name="MediaServiceImageTags">
    <vt:lpwstr/>
  </property>
</Properties>
</file>