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01462 - Aquaplaning spreadsheet\Formatted\"/>
    </mc:Choice>
  </mc:AlternateContent>
  <xr:revisionPtr revIDLastSave="0" documentId="13_ncr:1_{9623054B-37D9-4A4D-873A-EB9E0A1A3DCF}" xr6:coauthVersionLast="47" xr6:coauthVersionMax="47" xr10:uidLastSave="{00000000-0000-0000-0000-000000000000}"/>
  <bookViews>
    <workbookView xWindow="-120" yWindow="-120" windowWidth="29040" windowHeight="15720" xr2:uid="{9485D613-3A7A-4584-8757-A267DDBAF986}"/>
  </bookViews>
  <sheets>
    <sheet name="Intro" sheetId="1" r:id="rId1"/>
    <sheet name="Aquaplaning Assessment" sheetId="2" r:id="rId2"/>
  </sheets>
  <definedNames>
    <definedName name="_xlnm.Print_Area" localSheetId="1">'Aquaplaning Assessment'!$A$1:$H$67</definedName>
    <definedName name="_xlnm.Print_Area" localSheetId="0">Intro!$A$1:$I$67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2" l="1"/>
  <c r="C38" i="2"/>
  <c r="T45" i="2" s="1"/>
  <c r="C37" i="2"/>
  <c r="S46" i="2" s="1"/>
  <c r="P46" i="2"/>
  <c r="P45" i="2"/>
  <c r="C45" i="2"/>
  <c r="AA46" i="2" s="1"/>
  <c r="P44" i="2"/>
  <c r="C44" i="2"/>
  <c r="Z46" i="2" s="1"/>
  <c r="P43" i="2"/>
  <c r="C43" i="2"/>
  <c r="Y46" i="2" s="1"/>
  <c r="P42" i="2"/>
  <c r="C42" i="2"/>
  <c r="X46" i="2" s="1"/>
  <c r="P41" i="2"/>
  <c r="C41" i="2"/>
  <c r="W42" i="2" s="1"/>
  <c r="P40" i="2"/>
  <c r="C40" i="2"/>
  <c r="V44" i="2" s="1"/>
  <c r="P39" i="2"/>
  <c r="C39" i="2"/>
  <c r="U45" i="2" s="1"/>
  <c r="P38" i="2"/>
  <c r="P37" i="2"/>
  <c r="G35" i="2"/>
  <c r="S26" i="2"/>
  <c r="P26" i="2"/>
  <c r="V42" i="2" l="1"/>
  <c r="V45" i="2"/>
  <c r="Q30" i="2"/>
  <c r="G52" i="2" s="1"/>
  <c r="V41" i="2"/>
  <c r="V46" i="2"/>
  <c r="T46" i="2"/>
  <c r="U46" i="2"/>
  <c r="W43" i="2"/>
  <c r="AB46" i="2"/>
  <c r="Y44" i="2"/>
  <c r="Y43" i="2"/>
  <c r="T40" i="2"/>
  <c r="X43" i="2"/>
  <c r="U41" i="2"/>
  <c r="T41" i="2"/>
  <c r="W44" i="2"/>
  <c r="X44" i="2"/>
  <c r="S39" i="2"/>
  <c r="U39" i="2"/>
  <c r="X42" i="2"/>
  <c r="W45" i="2"/>
  <c r="S37" i="2"/>
  <c r="E37" i="2" s="1"/>
  <c r="Q37" i="2" s="1"/>
  <c r="F37" i="2" s="1"/>
  <c r="T39" i="2"/>
  <c r="V40" i="2"/>
  <c r="X45" i="2"/>
  <c r="S40" i="2"/>
  <c r="T43" i="2"/>
  <c r="AA45" i="2"/>
  <c r="G49" i="2"/>
  <c r="W46" i="2"/>
  <c r="W41" i="2"/>
  <c r="Z44" i="2"/>
  <c r="Y45" i="2"/>
  <c r="U40" i="2"/>
  <c r="Z45" i="2"/>
  <c r="Q29" i="2"/>
  <c r="G54" i="2" s="1"/>
  <c r="C47" i="2"/>
  <c r="S38" i="2"/>
  <c r="S42" i="2"/>
  <c r="T44" i="2"/>
  <c r="S45" i="2"/>
  <c r="T38" i="2"/>
  <c r="T42" i="2"/>
  <c r="U43" i="2"/>
  <c r="U44" i="2"/>
  <c r="S43" i="2"/>
  <c r="S44" i="2"/>
  <c r="S41" i="2"/>
  <c r="U42" i="2"/>
  <c r="V43" i="2"/>
  <c r="E41" i="2" l="1"/>
  <c r="Q41" i="2" s="1"/>
  <c r="F41" i="2" s="1"/>
  <c r="G41" i="2" s="1"/>
  <c r="E44" i="2"/>
  <c r="Q44" i="2" s="1"/>
  <c r="F44" i="2" s="1"/>
  <c r="G44" i="2" s="1"/>
  <c r="E46" i="2"/>
  <c r="Q46" i="2" s="1"/>
  <c r="F46" i="2" s="1"/>
  <c r="H46" i="2" s="1"/>
  <c r="E39" i="2"/>
  <c r="Q39" i="2" s="1"/>
  <c r="F39" i="2" s="1"/>
  <c r="H39" i="2" s="1"/>
  <c r="E40" i="2"/>
  <c r="Q40" i="2" s="1"/>
  <c r="F40" i="2" s="1"/>
  <c r="H40" i="2" s="1"/>
  <c r="E43" i="2"/>
  <c r="Q43" i="2" s="1"/>
  <c r="F43" i="2" s="1"/>
  <c r="H43" i="2" s="1"/>
  <c r="E45" i="2"/>
  <c r="Q45" i="2" s="1"/>
  <c r="F45" i="2" s="1"/>
  <c r="G37" i="2"/>
  <c r="H37" i="2"/>
  <c r="E42" i="2"/>
  <c r="Q42" i="2" s="1"/>
  <c r="F42" i="2" s="1"/>
  <c r="G53" i="2"/>
  <c r="E38" i="2"/>
  <c r="Q38" i="2" s="1"/>
  <c r="F38" i="2" s="1"/>
  <c r="H44" i="2" l="1"/>
  <c r="H41" i="2"/>
  <c r="G46" i="2"/>
  <c r="G39" i="2"/>
  <c r="G43" i="2"/>
  <c r="G40" i="2"/>
  <c r="H42" i="2"/>
  <c r="G42" i="2"/>
  <c r="H38" i="2"/>
  <c r="G38" i="2"/>
  <c r="H45" i="2"/>
  <c r="G45" i="2"/>
</calcChain>
</file>

<file path=xl/sharedStrings.xml><?xml version="1.0" encoding="utf-8"?>
<sst xmlns="http://schemas.openxmlformats.org/spreadsheetml/2006/main" count="77" uniqueCount="76">
  <si>
    <t xml:space="preserve">Introduction Sheet - Aquaplaning Potential Assessment </t>
  </si>
  <si>
    <t xml:space="preserve">Provides information about how to use this assessment tool. </t>
  </si>
  <si>
    <r>
      <t xml:space="preserve">Step 1 </t>
    </r>
    <r>
      <rPr>
        <sz val="10"/>
        <rFont val="Arial"/>
        <family val="2"/>
      </rPr>
      <t xml:space="preserve">- Complete descriptive information about the flow path at the top of the spreadsheet.  Green cells indicate that user input is required.  </t>
    </r>
  </si>
  <si>
    <r>
      <t xml:space="preserve">Step 3 </t>
    </r>
    <r>
      <rPr>
        <sz val="10"/>
        <rFont val="Arial"/>
        <family val="2"/>
      </rPr>
      <t>- Check to see if your flow path is in an area of the road which demands high friction. Eg</t>
    </r>
  </si>
  <si>
    <t xml:space="preserve">     – steep downhill sections </t>
  </si>
  <si>
    <t xml:space="preserve">     – the merge &amp; diverge sections for entry &amp; exit ramps / overtaking lanes / climbing lanes </t>
  </si>
  <si>
    <t xml:space="preserve">     – superelevated curves (particularly those approaching limiting curve speed) </t>
  </si>
  <si>
    <r>
      <t xml:space="preserve">Step 4 </t>
    </r>
    <r>
      <rPr>
        <sz val="10"/>
        <rFont val="Arial"/>
        <family val="2"/>
      </rPr>
      <t>- For your flow path, determine the predominate number of slopes / sections</t>
    </r>
  </si>
  <si>
    <t xml:space="preserve">     For example - Predominately uniform</t>
  </si>
  <si>
    <t xml:space="preserve">      For example - Predominately four different slopes</t>
  </si>
  <si>
    <r>
      <t xml:space="preserve">Step 5 </t>
    </r>
    <r>
      <rPr>
        <sz val="10"/>
        <rFont val="Arial"/>
        <family val="2"/>
      </rPr>
      <t>- Starting from the top of the flow path (i.e. point 0), determine distance to end of each section.</t>
    </r>
  </si>
  <si>
    <r>
      <t xml:space="preserve">Step 6 </t>
    </r>
    <r>
      <rPr>
        <sz val="10"/>
        <rFont val="Arial"/>
        <family val="2"/>
      </rPr>
      <t>- Find the vertical height of the beginning and end of each section.</t>
    </r>
  </si>
  <si>
    <r>
      <t xml:space="preserve">Step 7 </t>
    </r>
    <r>
      <rPr>
        <sz val="10"/>
        <rFont val="Arial"/>
        <family val="2"/>
      </rPr>
      <t xml:space="preserve">- Review results from Water Film Depth Prediction Table.  Note that results for the texture depth specified and for a check texture depth of 0.4mm are provided.  </t>
    </r>
  </si>
  <si>
    <t>Version Control</t>
  </si>
  <si>
    <t xml:space="preserve">01/09/2010  Version 1.0  Initial Release </t>
  </si>
  <si>
    <t>08/06/2011  Version 1.1  Minor correction to 'Intro' sheet and to security on 'Aquaplaning Assessment' Sheet</t>
  </si>
  <si>
    <t>26/09/2011  Version 1.2 Correction to the calculation of flow path length in cell C43.</t>
  </si>
  <si>
    <t>Aquaplaning Potential Assessment</t>
  </si>
  <si>
    <t>Project name, Chainage, Direction</t>
  </si>
  <si>
    <t>Date</t>
  </si>
  <si>
    <t>Enter name of project &amp; other descriptive information</t>
  </si>
  <si>
    <t>Version</t>
  </si>
  <si>
    <t>Calculated by</t>
  </si>
  <si>
    <t>Checked by</t>
  </si>
  <si>
    <t>eg 50% design</t>
  </si>
  <si>
    <t>Initials</t>
  </si>
  <si>
    <t>RPEQ initials</t>
  </si>
  <si>
    <t>Texture Depth (mm)</t>
  </si>
  <si>
    <t>Conditional formatting for Warnings legend</t>
  </si>
  <si>
    <t>Intensity (mm/h)</t>
  </si>
  <si>
    <t>Design speed and water film depth guidelines</t>
  </si>
  <si>
    <t>&lt; 80km/h</t>
  </si>
  <si>
    <t>&gt; 80km/h</t>
  </si>
  <si>
    <t>Design Speed (km/h)</t>
  </si>
  <si>
    <t>Optional - Paste screen shot of flow path contours</t>
  </si>
  <si>
    <t xml:space="preserve">Is Friction Demand high? </t>
  </si>
  <si>
    <t>Design speed stated</t>
  </si>
  <si>
    <t>Friction</t>
  </si>
  <si>
    <t>Yes</t>
  </si>
  <si>
    <t>Yes/No</t>
  </si>
  <si>
    <t>Relevant design criteria</t>
  </si>
  <si>
    <t>Red</t>
  </si>
  <si>
    <t>mm</t>
  </si>
  <si>
    <t>Orange</t>
  </si>
  <si>
    <t>Yellow</t>
  </si>
  <si>
    <t>Water Film Depth Prediction</t>
  </si>
  <si>
    <t>Point</t>
  </si>
  <si>
    <t>Distance from beginning till change in slope (m)</t>
  </si>
  <si>
    <t>Section Length (m)</t>
  </si>
  <si>
    <t>Vertical Design Height (m)</t>
  </si>
  <si>
    <t>Total Area</t>
  </si>
  <si>
    <t>Equal Area Slope (%)</t>
  </si>
  <si>
    <t>Predicted Depth (mm)</t>
  </si>
  <si>
    <t>Ht</t>
  </si>
  <si>
    <t>Vert</t>
  </si>
  <si>
    <t>Section</t>
  </si>
  <si>
    <t>T = 0.4</t>
  </si>
  <si>
    <t>Diff</t>
  </si>
  <si>
    <t>Ord</t>
  </si>
  <si>
    <t xml:space="preserve">Total (m)  </t>
  </si>
  <si>
    <t>Warnings legend</t>
  </si>
  <si>
    <t>Flow path &gt; 60m</t>
  </si>
  <si>
    <r>
      <t xml:space="preserve">Step 2 </t>
    </r>
    <r>
      <rPr>
        <sz val="10"/>
        <rFont val="Arial"/>
        <family val="2"/>
      </rPr>
      <t xml:space="preserve">- Input texture depth, Intensity (lesser of 50mm/h or ARI 1year/5min event) and operating/design speed.  </t>
    </r>
  </si>
  <si>
    <t>01/07/2015  Version 1.3 Spreadsheet reviewed and rebranded.</t>
  </si>
  <si>
    <t>11/11/2015  Version 1.4 Minor update to align with AGRD Part 5A and fix screen shot pasting.</t>
  </si>
  <si>
    <r>
      <t xml:space="preserve">Step 8 </t>
    </r>
    <r>
      <rPr>
        <sz val="10"/>
        <rFont val="Arial"/>
        <family val="2"/>
      </rPr>
      <t xml:space="preserve">- Include a screen shot of the flow path contours assessed (optional).  Print to pdf to include in design development report. </t>
    </r>
  </si>
  <si>
    <t xml:space="preserve">This spreadsheet is based on and should be used in conjunction with the Austroads Guide to Road Design Part 5A, Section 4.   </t>
  </si>
  <si>
    <t xml:space="preserve"># -Intersections &amp; roundabouts (incl </t>
  </si>
  <si>
    <t xml:space="preserve">approaches), steep downhill, merge/diverge  </t>
  </si>
  <si>
    <t>of auxiliary lanes and superelevated curves.</t>
  </si>
  <si>
    <t>YesYYY</t>
  </si>
  <si>
    <t>No</t>
  </si>
  <si>
    <t>Version 1.5, Issue Date 6/09/2024, Published by Engineering and Technology, Transport and Main Roads</t>
  </si>
  <si>
    <t xml:space="preserve">     – the approaches to, exits from &amp; within intersections</t>
  </si>
  <si>
    <t>Version 1.6, Issue Date 19/01/2026, Published by Engineering and Technology, Transport and Main Roads</t>
  </si>
  <si>
    <t xml:space="preserve">06/09/2024  Version 1.5 Spreadsheet reviewed and rebranded. RDM reference removed. Step 8 amended.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</si>
</sst>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color indexed="9"/>
      <name val="Arial"/>
      <family val="2"/>
    </font>
    <font>
      <sz val="3"/>
      <color indexed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9"/>
      <name val="Arial"/>
      <family val="2"/>
    </font>
    <font>
      <sz val="10"/>
      <color indexed="57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sz val="10"/>
      <color indexed="9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1" fillId="0" borderId="0" xfId="0" applyNumberFormat="1" applyFont="1"/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0" borderId="5" xfId="0" applyNumberFormat="1" applyBorder="1" applyAlignment="1">
      <alignment horizontal="center"/>
    </xf>
    <xf numFmtId="2" fontId="2" fillId="0" borderId="0" xfId="0" applyNumberFormat="1" applyFont="1"/>
    <xf numFmtId="0" fontId="0" fillId="2" borderId="5" xfId="0" applyFill="1" applyBorder="1" applyAlignment="1" applyProtection="1">
      <alignment horizontal="center"/>
      <protection locked="0"/>
    </xf>
    <xf numFmtId="164" fontId="2" fillId="0" borderId="0" xfId="0" applyNumberFormat="1" applyFont="1"/>
    <xf numFmtId="0" fontId="0" fillId="0" borderId="0" xfId="0" applyAlignment="1">
      <alignment horizontal="right"/>
    </xf>
    <xf numFmtId="2" fontId="0" fillId="0" borderId="15" xfId="0" applyNumberFormat="1" applyBorder="1" applyAlignment="1">
      <alignment horizontal="center"/>
    </xf>
    <xf numFmtId="0" fontId="12" fillId="0" borderId="0" xfId="0" applyFont="1"/>
    <xf numFmtId="0" fontId="0" fillId="4" borderId="2" xfId="0" applyFill="1" applyBorder="1"/>
    <xf numFmtId="0" fontId="0" fillId="4" borderId="4" xfId="0" applyFill="1" applyBorder="1"/>
    <xf numFmtId="0" fontId="0" fillId="5" borderId="2" xfId="0" applyFill="1" applyBorder="1"/>
    <xf numFmtId="0" fontId="0" fillId="5" borderId="4" xfId="0" applyFill="1" applyBorder="1"/>
    <xf numFmtId="0" fontId="0" fillId="6" borderId="2" xfId="0" applyFill="1" applyBorder="1"/>
    <xf numFmtId="0" fontId="0" fillId="6" borderId="4" xfId="0" applyFill="1" applyBorder="1"/>
    <xf numFmtId="0" fontId="2" fillId="7" borderId="0" xfId="0" applyFont="1" applyFill="1"/>
    <xf numFmtId="0" fontId="13" fillId="0" borderId="0" xfId="0" applyFont="1"/>
    <xf numFmtId="0" fontId="6" fillId="0" borderId="0" xfId="0" applyFont="1"/>
    <xf numFmtId="0" fontId="14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2" xfId="0" applyBorder="1" applyProtection="1">
      <protection locked="0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5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Flow Path Profile</a:t>
            </a:r>
          </a:p>
        </c:rich>
      </c:tx>
      <c:layout>
        <c:manualLayout>
          <c:xMode val="edge"/>
          <c:yMode val="edge"/>
          <c:x val="0.41576471932342185"/>
          <c:y val="1.736170104543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37782217319871"/>
          <c:y val="7.9863824809020226E-2"/>
          <c:w val="0.84618193976837397"/>
          <c:h val="0.72571910369935777"/>
        </c:manualLayout>
      </c:layout>
      <c:scatterChart>
        <c:scatterStyle val="lineMarker"/>
        <c:varyColors val="0"/>
        <c:ser>
          <c:idx val="0"/>
          <c:order val="0"/>
          <c:tx>
            <c:v>Flowpath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5275-4449-BD91-269C1779DA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5275-4449-BD91-269C1779DA0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5275-4449-BD91-269C1779DA0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5275-4449-BD91-269C1779DA0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5275-4449-BD91-269C1779DA0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5275-4449-BD91-269C1779DA0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5275-4449-BD91-269C1779DA0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9B3C067-4667-4DB1-ADE5-58B774710163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275-4449-BD91-269C1779DA0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C395A1-00C7-4881-B031-FFE92547C08D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275-4449-BD91-269C1779DA0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6F74D26-838A-44C2-89F7-BE3997125103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275-4449-BD91-269C1779DA0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AF33F3D-784C-454F-A77C-AD02126AAED6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275-4449-BD91-269C1779DA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'Aquaplaning Assessment'!$B$36:$B$46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21</c:v>
                </c:pt>
                <c:pt idx="4">
                  <c:v>22.94</c:v>
                </c:pt>
                <c:pt idx="5">
                  <c:v>31.01</c:v>
                </c:pt>
                <c:pt idx="6">
                  <c:v>38.89</c:v>
                </c:pt>
                <c:pt idx="7">
                  <c:v>46.14</c:v>
                </c:pt>
                <c:pt idx="8">
                  <c:v>52.64</c:v>
                </c:pt>
                <c:pt idx="9">
                  <c:v>58.64</c:v>
                </c:pt>
                <c:pt idx="10">
                  <c:v>62</c:v>
                </c:pt>
              </c:numCache>
            </c:numRef>
          </c:xVal>
          <c:yVal>
            <c:numRef>
              <c:f>'Aquaplaning Assessment'!$D$36:$D$46</c:f>
              <c:numCache>
                <c:formatCode>0.000</c:formatCode>
                <c:ptCount val="11"/>
                <c:pt idx="0">
                  <c:v>21.25</c:v>
                </c:pt>
                <c:pt idx="1">
                  <c:v>21</c:v>
                </c:pt>
                <c:pt idx="2">
                  <c:v>20.75</c:v>
                </c:pt>
                <c:pt idx="3">
                  <c:v>20.5</c:v>
                </c:pt>
                <c:pt idx="4">
                  <c:v>20.25</c:v>
                </c:pt>
                <c:pt idx="5">
                  <c:v>20</c:v>
                </c:pt>
                <c:pt idx="6">
                  <c:v>19.75</c:v>
                </c:pt>
                <c:pt idx="7">
                  <c:v>19.5</c:v>
                </c:pt>
                <c:pt idx="8">
                  <c:v>19.25</c:v>
                </c:pt>
                <c:pt idx="9">
                  <c:v>19</c:v>
                </c:pt>
                <c:pt idx="10">
                  <c:v>18.75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'Aquaplaning Assessment'!$A$36:$A$46</c15:f>
                <c15:dlblRangeCache>
                  <c:ptCount val="11"/>
                  <c:pt idx="0">
                    <c:v>0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275-4449-BD91-269C1779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060096"/>
        <c:axId val="1"/>
      </c:scatterChart>
      <c:valAx>
        <c:axId val="148806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Length along flow path (m)</a:t>
                </a:r>
              </a:p>
            </c:rich>
          </c:tx>
          <c:layout>
            <c:manualLayout>
              <c:xMode val="edge"/>
              <c:yMode val="edge"/>
              <c:x val="0.40294378084208282"/>
              <c:y val="0.906280794571925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Vertical Design Height (m)</a:t>
                </a:r>
              </a:p>
            </c:rich>
          </c:tx>
          <c:layout>
            <c:manualLayout>
              <c:xMode val="edge"/>
              <c:yMode val="edge"/>
              <c:x val="9.1578132009564276E-3"/>
              <c:y val="0.173617010454391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80600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27</xdr:row>
      <xdr:rowOff>0</xdr:rowOff>
    </xdr:from>
    <xdr:to>
      <xdr:col>1</xdr:col>
      <xdr:colOff>504825</xdr:colOff>
      <xdr:row>32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FCC853E-F947-4D83-A5C7-1F019EFD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" r="3680" b="12727"/>
        <a:stretch>
          <a:fillRect/>
        </a:stretch>
      </xdr:blipFill>
      <xdr:spPr bwMode="auto">
        <a:xfrm>
          <a:off x="209550" y="3762375"/>
          <a:ext cx="287655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476250</xdr:colOff>
      <xdr:row>32</xdr:row>
      <xdr:rowOff>15336</xdr:rowOff>
    </xdr:from>
    <xdr:to>
      <xdr:col>0</xdr:col>
      <xdr:colOff>571500</xdr:colOff>
      <xdr:row>32</xdr:row>
      <xdr:rowOff>110586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92A47374-5BC3-4DA1-B6E3-01D02D09099A}"/>
            </a:ext>
          </a:extLst>
        </xdr:cNvPr>
        <xdr:cNvSpPr>
          <a:spLocks noChangeArrowheads="1"/>
        </xdr:cNvSpPr>
      </xdr:nvSpPr>
      <xdr:spPr bwMode="auto">
        <a:xfrm rot="2700000">
          <a:off x="476250" y="4550165"/>
          <a:ext cx="95250" cy="95250"/>
        </a:xfrm>
        <a:prstGeom prst="plus">
          <a:avLst>
            <a:gd name="adj" fmla="val 4255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32</xdr:row>
      <xdr:rowOff>9525</xdr:rowOff>
    </xdr:from>
    <xdr:to>
      <xdr:col>1</xdr:col>
      <xdr:colOff>228600</xdr:colOff>
      <xdr:row>32</xdr:row>
      <xdr:rowOff>104775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777ACB21-424B-4759-9182-D159295B5F70}"/>
            </a:ext>
          </a:extLst>
        </xdr:cNvPr>
        <xdr:cNvSpPr>
          <a:spLocks noChangeArrowheads="1"/>
        </xdr:cNvSpPr>
      </xdr:nvSpPr>
      <xdr:spPr bwMode="auto">
        <a:xfrm rot="2700000">
          <a:off x="2714625" y="4581525"/>
          <a:ext cx="95250" cy="95250"/>
        </a:xfrm>
        <a:prstGeom prst="plus">
          <a:avLst>
            <a:gd name="adj" fmla="val 4255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8</xdr:col>
      <xdr:colOff>53340</xdr:colOff>
      <xdr:row>32</xdr:row>
      <xdr:rowOff>76200</xdr:rowOff>
    </xdr:to>
    <xdr:pic>
      <xdr:nvPicPr>
        <xdr:cNvPr id="5" name="Picture 27">
          <a:extLst>
            <a:ext uri="{FF2B5EF4-FFF2-40B4-BE49-F238E27FC236}">
              <a16:creationId xmlns:a16="http://schemas.microsoft.com/office/drawing/2014/main" id="{0A19175E-0317-479F-A647-F34E9138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3762375"/>
          <a:ext cx="2495550" cy="10287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</xdr:pic>
    <xdr:clientData/>
  </xdr:twoCellAnchor>
  <xdr:twoCellAnchor>
    <xdr:from>
      <xdr:col>2</xdr:col>
      <xdr:colOff>76200</xdr:colOff>
      <xdr:row>30</xdr:row>
      <xdr:rowOff>57150</xdr:rowOff>
    </xdr:from>
    <xdr:to>
      <xdr:col>3</xdr:col>
      <xdr:colOff>247650</xdr:colOff>
      <xdr:row>32</xdr:row>
      <xdr:rowOff>47625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CED85FBA-000F-4085-94BB-C531DB5DC624}"/>
            </a:ext>
          </a:extLst>
        </xdr:cNvPr>
        <xdr:cNvSpPr>
          <a:spLocks/>
        </xdr:cNvSpPr>
      </xdr:nvSpPr>
      <xdr:spPr bwMode="auto">
        <a:xfrm>
          <a:off x="3181350" y="4305300"/>
          <a:ext cx="695325" cy="314325"/>
        </a:xfrm>
        <a:prstGeom prst="callout2">
          <a:avLst>
            <a:gd name="adj1" fmla="val 36366"/>
            <a:gd name="adj2" fmla="val 110958"/>
            <a:gd name="adj3" fmla="val 36366"/>
            <a:gd name="adj4" fmla="val 131505"/>
            <a:gd name="adj5" fmla="val -78787"/>
            <a:gd name="adj6" fmla="val 15479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 type="triangle" w="med" len="med"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AU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Complete up to Row 1</a:t>
          </a:r>
        </a:p>
      </xdr:txBody>
    </xdr:sp>
    <xdr:clientData/>
  </xdr:twoCellAnchor>
  <xdr:twoCellAnchor editAs="oneCell">
    <xdr:from>
      <xdr:col>0</xdr:col>
      <xdr:colOff>232558</xdr:colOff>
      <xdr:row>35</xdr:row>
      <xdr:rowOff>160811</xdr:rowOff>
    </xdr:from>
    <xdr:to>
      <xdr:col>1</xdr:col>
      <xdr:colOff>440178</xdr:colOff>
      <xdr:row>42</xdr:row>
      <xdr:rowOff>59006</xdr:rowOff>
    </xdr:to>
    <xdr:pic>
      <xdr:nvPicPr>
        <xdr:cNvPr id="7" name="Picture 30">
          <a:extLst>
            <a:ext uri="{FF2B5EF4-FFF2-40B4-BE49-F238E27FC236}">
              <a16:creationId xmlns:a16="http://schemas.microsoft.com/office/drawing/2014/main" id="{3ECE3144-59EF-414E-955B-CCC9BA62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70" b="58228"/>
        <a:stretch>
          <a:fillRect/>
        </a:stretch>
      </xdr:blipFill>
      <xdr:spPr bwMode="auto">
        <a:xfrm>
          <a:off x="232558" y="5559136"/>
          <a:ext cx="2795649" cy="10143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398318</xdr:colOff>
      <xdr:row>39</xdr:row>
      <xdr:rowOff>19050</xdr:rowOff>
    </xdr:from>
    <xdr:to>
      <xdr:col>0</xdr:col>
      <xdr:colOff>493568</xdr:colOff>
      <xdr:row>39</xdr:row>
      <xdr:rowOff>114300</xdr:rowOff>
    </xdr:to>
    <xdr:sp macro="" textlink="">
      <xdr:nvSpPr>
        <xdr:cNvPr id="8" name="AutoShape 31">
          <a:extLst>
            <a:ext uri="{FF2B5EF4-FFF2-40B4-BE49-F238E27FC236}">
              <a16:creationId xmlns:a16="http://schemas.microsoft.com/office/drawing/2014/main" id="{75FB0014-C2F6-4A0F-A9E2-0366A6DF4F24}"/>
            </a:ext>
          </a:extLst>
        </xdr:cNvPr>
        <xdr:cNvSpPr>
          <a:spLocks noChangeArrowheads="1"/>
        </xdr:cNvSpPr>
      </xdr:nvSpPr>
      <xdr:spPr bwMode="auto">
        <a:xfrm rot="2700000">
          <a:off x="398318" y="6060621"/>
          <a:ext cx="95250" cy="95250"/>
        </a:xfrm>
        <a:prstGeom prst="plus">
          <a:avLst>
            <a:gd name="adj" fmla="val 4255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923925</xdr:colOff>
      <xdr:row>36</xdr:row>
      <xdr:rowOff>123825</xdr:rowOff>
    </xdr:from>
    <xdr:to>
      <xdr:col>0</xdr:col>
      <xdr:colOff>1019175</xdr:colOff>
      <xdr:row>37</xdr:row>
      <xdr:rowOff>57150</xdr:rowOff>
    </xdr:to>
    <xdr:sp macro="" textlink="">
      <xdr:nvSpPr>
        <xdr:cNvPr id="9" name="AutoShape 32">
          <a:extLst>
            <a:ext uri="{FF2B5EF4-FFF2-40B4-BE49-F238E27FC236}">
              <a16:creationId xmlns:a16="http://schemas.microsoft.com/office/drawing/2014/main" id="{E2C68E34-86E7-429A-BEFB-37C637DC31E4}"/>
            </a:ext>
          </a:extLst>
        </xdr:cNvPr>
        <xdr:cNvSpPr>
          <a:spLocks noChangeArrowheads="1"/>
        </xdr:cNvSpPr>
      </xdr:nvSpPr>
      <xdr:spPr bwMode="auto">
        <a:xfrm rot="2700000">
          <a:off x="923925" y="5343525"/>
          <a:ext cx="95250" cy="95250"/>
        </a:xfrm>
        <a:prstGeom prst="plus">
          <a:avLst>
            <a:gd name="adj" fmla="val 4255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1809750</xdr:colOff>
      <xdr:row>37</xdr:row>
      <xdr:rowOff>0</xdr:rowOff>
    </xdr:from>
    <xdr:to>
      <xdr:col>0</xdr:col>
      <xdr:colOff>1905000</xdr:colOff>
      <xdr:row>37</xdr:row>
      <xdr:rowOff>95250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43DF0CFA-B8BB-489B-9DC3-FA501DBACDCC}"/>
            </a:ext>
          </a:extLst>
        </xdr:cNvPr>
        <xdr:cNvSpPr>
          <a:spLocks noChangeArrowheads="1"/>
        </xdr:cNvSpPr>
      </xdr:nvSpPr>
      <xdr:spPr bwMode="auto">
        <a:xfrm rot="2700000">
          <a:off x="1809750" y="5381625"/>
          <a:ext cx="95250" cy="95250"/>
        </a:xfrm>
        <a:prstGeom prst="plus">
          <a:avLst>
            <a:gd name="adj" fmla="val 4255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2276475</xdr:colOff>
      <xdr:row>39</xdr:row>
      <xdr:rowOff>38100</xdr:rowOff>
    </xdr:from>
    <xdr:to>
      <xdr:col>0</xdr:col>
      <xdr:colOff>2371725</xdr:colOff>
      <xdr:row>39</xdr:row>
      <xdr:rowOff>133350</xdr:rowOff>
    </xdr:to>
    <xdr:sp macro="" textlink="">
      <xdr:nvSpPr>
        <xdr:cNvPr id="11" name="AutoShape 34">
          <a:extLst>
            <a:ext uri="{FF2B5EF4-FFF2-40B4-BE49-F238E27FC236}">
              <a16:creationId xmlns:a16="http://schemas.microsoft.com/office/drawing/2014/main" id="{73EF00BC-ACD1-46CF-9477-2981828F438E}"/>
            </a:ext>
          </a:extLst>
        </xdr:cNvPr>
        <xdr:cNvSpPr>
          <a:spLocks noChangeArrowheads="1"/>
        </xdr:cNvSpPr>
      </xdr:nvSpPr>
      <xdr:spPr bwMode="auto">
        <a:xfrm rot="2700000">
          <a:off x="2276475" y="5743575"/>
          <a:ext cx="95250" cy="95250"/>
        </a:xfrm>
        <a:prstGeom prst="plus">
          <a:avLst>
            <a:gd name="adj" fmla="val 4255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2390775</xdr:colOff>
      <xdr:row>41</xdr:row>
      <xdr:rowOff>152400</xdr:rowOff>
    </xdr:from>
    <xdr:to>
      <xdr:col>0</xdr:col>
      <xdr:colOff>2486025</xdr:colOff>
      <xdr:row>42</xdr:row>
      <xdr:rowOff>85725</xdr:rowOff>
    </xdr:to>
    <xdr:sp macro="" textlink="">
      <xdr:nvSpPr>
        <xdr:cNvPr id="12" name="AutoShape 35">
          <a:extLst>
            <a:ext uri="{FF2B5EF4-FFF2-40B4-BE49-F238E27FC236}">
              <a16:creationId xmlns:a16="http://schemas.microsoft.com/office/drawing/2014/main" id="{179A3CA9-0872-4F85-9394-9DE69EE0832B}"/>
            </a:ext>
          </a:extLst>
        </xdr:cNvPr>
        <xdr:cNvSpPr>
          <a:spLocks noChangeArrowheads="1"/>
        </xdr:cNvSpPr>
      </xdr:nvSpPr>
      <xdr:spPr bwMode="auto">
        <a:xfrm rot="2700000">
          <a:off x="2390775" y="6181725"/>
          <a:ext cx="95250" cy="95250"/>
        </a:xfrm>
        <a:prstGeom prst="plus">
          <a:avLst>
            <a:gd name="adj" fmla="val 4255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8</xdr:col>
      <xdr:colOff>53340</xdr:colOff>
      <xdr:row>40</xdr:row>
      <xdr:rowOff>53340</xdr:rowOff>
    </xdr:to>
    <xdr:pic>
      <xdr:nvPicPr>
        <xdr:cNvPr id="13" name="Picture 36">
          <a:extLst>
            <a:ext uri="{FF2B5EF4-FFF2-40B4-BE49-F238E27FC236}">
              <a16:creationId xmlns:a16="http://schemas.microsoft.com/office/drawing/2014/main" id="{D7309C8A-9F4E-4A2F-A63F-41ABB72E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5057775"/>
          <a:ext cx="249555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76200</xdr:colOff>
      <xdr:row>39</xdr:row>
      <xdr:rowOff>123825</xdr:rowOff>
    </xdr:from>
    <xdr:to>
      <xdr:col>3</xdr:col>
      <xdr:colOff>247650</xdr:colOff>
      <xdr:row>41</xdr:row>
      <xdr:rowOff>114300</xdr:rowOff>
    </xdr:to>
    <xdr:sp macro="" textlink="">
      <xdr:nvSpPr>
        <xdr:cNvPr id="14" name="AutoShape 24">
          <a:extLst>
            <a:ext uri="{FF2B5EF4-FFF2-40B4-BE49-F238E27FC236}">
              <a16:creationId xmlns:a16="http://schemas.microsoft.com/office/drawing/2014/main" id="{23258C14-EC9D-4DF9-AA9C-94F09241823E}"/>
            </a:ext>
          </a:extLst>
        </xdr:cNvPr>
        <xdr:cNvSpPr>
          <a:spLocks/>
        </xdr:cNvSpPr>
      </xdr:nvSpPr>
      <xdr:spPr bwMode="auto">
        <a:xfrm>
          <a:off x="3181350" y="5829300"/>
          <a:ext cx="695325" cy="314325"/>
        </a:xfrm>
        <a:prstGeom prst="callout2">
          <a:avLst>
            <a:gd name="adj1" fmla="val 36366"/>
            <a:gd name="adj2" fmla="val 110958"/>
            <a:gd name="adj3" fmla="val 36366"/>
            <a:gd name="adj4" fmla="val 131505"/>
            <a:gd name="adj5" fmla="val -81819"/>
            <a:gd name="adj6" fmla="val 1561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 type="triangle" w="med" len="med"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AU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Complete up to Row 4</a:t>
          </a:r>
        </a:p>
      </xdr:txBody>
    </xdr:sp>
    <xdr:clientData/>
  </xdr:twoCellAnchor>
  <xdr:twoCellAnchor>
    <xdr:from>
      <xdr:col>0</xdr:col>
      <xdr:colOff>390525</xdr:colOff>
      <xdr:row>31</xdr:row>
      <xdr:rowOff>85725</xdr:rowOff>
    </xdr:from>
    <xdr:to>
      <xdr:col>0</xdr:col>
      <xdr:colOff>590550</xdr:colOff>
      <xdr:row>32</xdr:row>
      <xdr:rowOff>66675</xdr:rowOff>
    </xdr:to>
    <xdr:sp macro="" textlink="">
      <xdr:nvSpPr>
        <xdr:cNvPr id="15" name="Text Box 37">
          <a:extLst>
            <a:ext uri="{FF2B5EF4-FFF2-40B4-BE49-F238E27FC236}">
              <a16:creationId xmlns:a16="http://schemas.microsoft.com/office/drawing/2014/main" id="{535AADDF-6778-4599-BDC6-FB09339840D8}"/>
            </a:ext>
          </a:extLst>
        </xdr:cNvPr>
        <xdr:cNvSpPr txBox="1">
          <a:spLocks noChangeArrowheads="1"/>
        </xdr:cNvSpPr>
      </xdr:nvSpPr>
      <xdr:spPr bwMode="auto">
        <a:xfrm>
          <a:off x="390525" y="44958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0</xdr:col>
      <xdr:colOff>2552700</xdr:colOff>
      <xdr:row>31</xdr:row>
      <xdr:rowOff>85725</xdr:rowOff>
    </xdr:from>
    <xdr:to>
      <xdr:col>1</xdr:col>
      <xdr:colOff>171450</xdr:colOff>
      <xdr:row>32</xdr:row>
      <xdr:rowOff>66675</xdr:rowOff>
    </xdr:to>
    <xdr:sp macro="" textlink="">
      <xdr:nvSpPr>
        <xdr:cNvPr id="16" name="Text Box 38">
          <a:extLst>
            <a:ext uri="{FF2B5EF4-FFF2-40B4-BE49-F238E27FC236}">
              <a16:creationId xmlns:a16="http://schemas.microsoft.com/office/drawing/2014/main" id="{ECE6EE57-3A54-4280-9E7B-B5172F088D7B}"/>
            </a:ext>
          </a:extLst>
        </xdr:cNvPr>
        <xdr:cNvSpPr txBox="1">
          <a:spLocks noChangeArrowheads="1"/>
        </xdr:cNvSpPr>
      </xdr:nvSpPr>
      <xdr:spPr bwMode="auto">
        <a:xfrm>
          <a:off x="2552700" y="44958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288966</xdr:colOff>
      <xdr:row>38</xdr:row>
      <xdr:rowOff>95250</xdr:rowOff>
    </xdr:from>
    <xdr:to>
      <xdr:col>0</xdr:col>
      <xdr:colOff>488991</xdr:colOff>
      <xdr:row>39</xdr:row>
      <xdr:rowOff>76200</xdr:rowOff>
    </xdr:to>
    <xdr:sp macro="" textlink="">
      <xdr:nvSpPr>
        <xdr:cNvPr id="17" name="Text Box 39">
          <a:extLst>
            <a:ext uri="{FF2B5EF4-FFF2-40B4-BE49-F238E27FC236}">
              <a16:creationId xmlns:a16="http://schemas.microsoft.com/office/drawing/2014/main" id="{FA8F7DCF-184A-4C4A-BD14-10E4C677A0AD}"/>
            </a:ext>
          </a:extLst>
        </xdr:cNvPr>
        <xdr:cNvSpPr txBox="1">
          <a:spLocks noChangeArrowheads="1"/>
        </xdr:cNvSpPr>
      </xdr:nvSpPr>
      <xdr:spPr bwMode="auto">
        <a:xfrm>
          <a:off x="288966" y="5976010"/>
          <a:ext cx="200025" cy="141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0</xdr:col>
      <xdr:colOff>809625</xdr:colOff>
      <xdr:row>36</xdr:row>
      <xdr:rowOff>85725</xdr:rowOff>
    </xdr:from>
    <xdr:to>
      <xdr:col>0</xdr:col>
      <xdr:colOff>1009650</xdr:colOff>
      <xdr:row>37</xdr:row>
      <xdr:rowOff>66675</xdr:rowOff>
    </xdr:to>
    <xdr:sp macro="" textlink="">
      <xdr:nvSpPr>
        <xdr:cNvPr id="18" name="Text Box 40">
          <a:extLst>
            <a:ext uri="{FF2B5EF4-FFF2-40B4-BE49-F238E27FC236}">
              <a16:creationId xmlns:a16="http://schemas.microsoft.com/office/drawing/2014/main" id="{321E7AED-D46A-49DA-B7D4-F4B25E5D2898}"/>
            </a:ext>
          </a:extLst>
        </xdr:cNvPr>
        <xdr:cNvSpPr txBox="1">
          <a:spLocks noChangeArrowheads="1"/>
        </xdr:cNvSpPr>
      </xdr:nvSpPr>
      <xdr:spPr bwMode="auto">
        <a:xfrm>
          <a:off x="809625" y="5305425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1695450</xdr:colOff>
      <xdr:row>36</xdr:row>
      <xdr:rowOff>133350</xdr:rowOff>
    </xdr:from>
    <xdr:to>
      <xdr:col>0</xdr:col>
      <xdr:colOff>1895475</xdr:colOff>
      <xdr:row>37</xdr:row>
      <xdr:rowOff>114300</xdr:rowOff>
    </xdr:to>
    <xdr:sp macro="" textlink="">
      <xdr:nvSpPr>
        <xdr:cNvPr id="19" name="Text Box 41">
          <a:extLst>
            <a:ext uri="{FF2B5EF4-FFF2-40B4-BE49-F238E27FC236}">
              <a16:creationId xmlns:a16="http://schemas.microsoft.com/office/drawing/2014/main" id="{F770AA53-953F-40C0-9FCF-2600B85160D0}"/>
            </a:ext>
          </a:extLst>
        </xdr:cNvPr>
        <xdr:cNvSpPr txBox="1">
          <a:spLocks noChangeArrowheads="1"/>
        </xdr:cNvSpPr>
      </xdr:nvSpPr>
      <xdr:spPr bwMode="auto">
        <a:xfrm>
          <a:off x="1695450" y="535305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2152650</xdr:colOff>
      <xdr:row>38</xdr:row>
      <xdr:rowOff>123825</xdr:rowOff>
    </xdr:from>
    <xdr:to>
      <xdr:col>0</xdr:col>
      <xdr:colOff>2352675</xdr:colOff>
      <xdr:row>39</xdr:row>
      <xdr:rowOff>104775</xdr:rowOff>
    </xdr:to>
    <xdr:sp macro="" textlink="">
      <xdr:nvSpPr>
        <xdr:cNvPr id="20" name="Text Box 42">
          <a:extLst>
            <a:ext uri="{FF2B5EF4-FFF2-40B4-BE49-F238E27FC236}">
              <a16:creationId xmlns:a16="http://schemas.microsoft.com/office/drawing/2014/main" id="{38E60E2B-6B2B-43DA-ACDE-EAA3C0ABB04E}"/>
            </a:ext>
          </a:extLst>
        </xdr:cNvPr>
        <xdr:cNvSpPr txBox="1">
          <a:spLocks noChangeArrowheads="1"/>
        </xdr:cNvSpPr>
      </xdr:nvSpPr>
      <xdr:spPr bwMode="auto">
        <a:xfrm>
          <a:off x="2152650" y="5667375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2247900</xdr:colOff>
      <xdr:row>41</xdr:row>
      <xdr:rowOff>104775</xdr:rowOff>
    </xdr:from>
    <xdr:to>
      <xdr:col>0</xdr:col>
      <xdr:colOff>2447925</xdr:colOff>
      <xdr:row>42</xdr:row>
      <xdr:rowOff>85725</xdr:rowOff>
    </xdr:to>
    <xdr:sp macro="" textlink="">
      <xdr:nvSpPr>
        <xdr:cNvPr id="21" name="Text Box 43">
          <a:extLst>
            <a:ext uri="{FF2B5EF4-FFF2-40B4-BE49-F238E27FC236}">
              <a16:creationId xmlns:a16="http://schemas.microsoft.com/office/drawing/2014/main" id="{FE84302C-D017-4141-BFB7-FFA50579DD64}"/>
            </a:ext>
          </a:extLst>
        </xdr:cNvPr>
        <xdr:cNvSpPr txBox="1">
          <a:spLocks noChangeArrowheads="1"/>
        </xdr:cNvSpPr>
      </xdr:nvSpPr>
      <xdr:spPr bwMode="auto">
        <a:xfrm>
          <a:off x="2247900" y="61341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 editAs="oneCell">
    <xdr:from>
      <xdr:col>0</xdr:col>
      <xdr:colOff>2</xdr:colOff>
      <xdr:row>0</xdr:row>
      <xdr:rowOff>2</xdr:rowOff>
    </xdr:from>
    <xdr:to>
      <xdr:col>9</xdr:col>
      <xdr:colOff>19051</xdr:colOff>
      <xdr:row>4</xdr:row>
      <xdr:rowOff>25188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174A0A3-19D0-76EA-2226-F9392CD68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"/>
          <a:ext cx="7058024" cy="749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123825</xdr:rowOff>
    </xdr:from>
    <xdr:to>
      <xdr:col>6</xdr:col>
      <xdr:colOff>27590</xdr:colOff>
      <xdr:row>65</xdr:row>
      <xdr:rowOff>129268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2BEABD1-0671-79D3-7AC8-8BAE62C8A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5189</xdr:colOff>
      <xdr:row>4</xdr:row>
      <xdr:rowOff>82826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7CECF8-D38A-490B-89B2-5C6261A9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41754" cy="811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75B2-3FFD-4DB8-AED7-045029BA2BD8}">
  <sheetPr>
    <pageSetUpPr fitToPage="1"/>
  </sheetPr>
  <dimension ref="A5:T70"/>
  <sheetViews>
    <sheetView tabSelected="1" zoomScale="145" zoomScaleNormal="145" workbookViewId="0">
      <selection activeCell="A9" sqref="A9"/>
    </sheetView>
  </sheetViews>
  <sheetFormatPr defaultRowHeight="15" x14ac:dyDescent="0.25"/>
  <cols>
    <col min="1" max="1" width="38.5703125" customWidth="1"/>
    <col min="2" max="7" width="7.85546875" customWidth="1"/>
    <col min="8" max="8" width="10.140625" customWidth="1"/>
    <col min="9" max="9" width="6.42578125" customWidth="1"/>
    <col min="10" max="18" width="9.140625" style="3"/>
    <col min="257" max="257" width="38.5703125" customWidth="1"/>
    <col min="258" max="263" width="7.85546875" customWidth="1"/>
    <col min="264" max="264" width="10.140625" customWidth="1"/>
    <col min="265" max="265" width="6.5703125" customWidth="1"/>
    <col min="513" max="513" width="38.5703125" customWidth="1"/>
    <col min="514" max="519" width="7.85546875" customWidth="1"/>
    <col min="520" max="520" width="10.140625" customWidth="1"/>
    <col min="521" max="521" width="6.5703125" customWidth="1"/>
    <col min="769" max="769" width="38.5703125" customWidth="1"/>
    <col min="770" max="775" width="7.85546875" customWidth="1"/>
    <col min="776" max="776" width="10.140625" customWidth="1"/>
    <col min="777" max="777" width="6.5703125" customWidth="1"/>
    <col min="1025" max="1025" width="38.5703125" customWidth="1"/>
    <col min="1026" max="1031" width="7.85546875" customWidth="1"/>
    <col min="1032" max="1032" width="10.140625" customWidth="1"/>
    <col min="1033" max="1033" width="6.5703125" customWidth="1"/>
    <col min="1281" max="1281" width="38.5703125" customWidth="1"/>
    <col min="1282" max="1287" width="7.85546875" customWidth="1"/>
    <col min="1288" max="1288" width="10.140625" customWidth="1"/>
    <col min="1289" max="1289" width="6.5703125" customWidth="1"/>
    <col min="1537" max="1537" width="38.5703125" customWidth="1"/>
    <col min="1538" max="1543" width="7.85546875" customWidth="1"/>
    <col min="1544" max="1544" width="10.140625" customWidth="1"/>
    <col min="1545" max="1545" width="6.5703125" customWidth="1"/>
    <col min="1793" max="1793" width="38.5703125" customWidth="1"/>
    <col min="1794" max="1799" width="7.85546875" customWidth="1"/>
    <col min="1800" max="1800" width="10.140625" customWidth="1"/>
    <col min="1801" max="1801" width="6.5703125" customWidth="1"/>
    <col min="2049" max="2049" width="38.5703125" customWidth="1"/>
    <col min="2050" max="2055" width="7.85546875" customWidth="1"/>
    <col min="2056" max="2056" width="10.140625" customWidth="1"/>
    <col min="2057" max="2057" width="6.5703125" customWidth="1"/>
    <col min="2305" max="2305" width="38.5703125" customWidth="1"/>
    <col min="2306" max="2311" width="7.85546875" customWidth="1"/>
    <col min="2312" max="2312" width="10.140625" customWidth="1"/>
    <col min="2313" max="2313" width="6.5703125" customWidth="1"/>
    <col min="2561" max="2561" width="38.5703125" customWidth="1"/>
    <col min="2562" max="2567" width="7.85546875" customWidth="1"/>
    <col min="2568" max="2568" width="10.140625" customWidth="1"/>
    <col min="2569" max="2569" width="6.5703125" customWidth="1"/>
    <col min="2817" max="2817" width="38.5703125" customWidth="1"/>
    <col min="2818" max="2823" width="7.85546875" customWidth="1"/>
    <col min="2824" max="2824" width="10.140625" customWidth="1"/>
    <col min="2825" max="2825" width="6.5703125" customWidth="1"/>
    <col min="3073" max="3073" width="38.5703125" customWidth="1"/>
    <col min="3074" max="3079" width="7.85546875" customWidth="1"/>
    <col min="3080" max="3080" width="10.140625" customWidth="1"/>
    <col min="3081" max="3081" width="6.5703125" customWidth="1"/>
    <col min="3329" max="3329" width="38.5703125" customWidth="1"/>
    <col min="3330" max="3335" width="7.85546875" customWidth="1"/>
    <col min="3336" max="3336" width="10.140625" customWidth="1"/>
    <col min="3337" max="3337" width="6.5703125" customWidth="1"/>
    <col min="3585" max="3585" width="38.5703125" customWidth="1"/>
    <col min="3586" max="3591" width="7.85546875" customWidth="1"/>
    <col min="3592" max="3592" width="10.140625" customWidth="1"/>
    <col min="3593" max="3593" width="6.5703125" customWidth="1"/>
    <col min="3841" max="3841" width="38.5703125" customWidth="1"/>
    <col min="3842" max="3847" width="7.85546875" customWidth="1"/>
    <col min="3848" max="3848" width="10.140625" customWidth="1"/>
    <col min="3849" max="3849" width="6.5703125" customWidth="1"/>
    <col min="4097" max="4097" width="38.5703125" customWidth="1"/>
    <col min="4098" max="4103" width="7.85546875" customWidth="1"/>
    <col min="4104" max="4104" width="10.140625" customWidth="1"/>
    <col min="4105" max="4105" width="6.5703125" customWidth="1"/>
    <col min="4353" max="4353" width="38.5703125" customWidth="1"/>
    <col min="4354" max="4359" width="7.85546875" customWidth="1"/>
    <col min="4360" max="4360" width="10.140625" customWidth="1"/>
    <col min="4361" max="4361" width="6.5703125" customWidth="1"/>
    <col min="4609" max="4609" width="38.5703125" customWidth="1"/>
    <col min="4610" max="4615" width="7.85546875" customWidth="1"/>
    <col min="4616" max="4616" width="10.140625" customWidth="1"/>
    <col min="4617" max="4617" width="6.5703125" customWidth="1"/>
    <col min="4865" max="4865" width="38.5703125" customWidth="1"/>
    <col min="4866" max="4871" width="7.85546875" customWidth="1"/>
    <col min="4872" max="4872" width="10.140625" customWidth="1"/>
    <col min="4873" max="4873" width="6.5703125" customWidth="1"/>
    <col min="5121" max="5121" width="38.5703125" customWidth="1"/>
    <col min="5122" max="5127" width="7.85546875" customWidth="1"/>
    <col min="5128" max="5128" width="10.140625" customWidth="1"/>
    <col min="5129" max="5129" width="6.5703125" customWidth="1"/>
    <col min="5377" max="5377" width="38.5703125" customWidth="1"/>
    <col min="5378" max="5383" width="7.85546875" customWidth="1"/>
    <col min="5384" max="5384" width="10.140625" customWidth="1"/>
    <col min="5385" max="5385" width="6.5703125" customWidth="1"/>
    <col min="5633" max="5633" width="38.5703125" customWidth="1"/>
    <col min="5634" max="5639" width="7.85546875" customWidth="1"/>
    <col min="5640" max="5640" width="10.140625" customWidth="1"/>
    <col min="5641" max="5641" width="6.5703125" customWidth="1"/>
    <col min="5889" max="5889" width="38.5703125" customWidth="1"/>
    <col min="5890" max="5895" width="7.85546875" customWidth="1"/>
    <col min="5896" max="5896" width="10.140625" customWidth="1"/>
    <col min="5897" max="5897" width="6.5703125" customWidth="1"/>
    <col min="6145" max="6145" width="38.5703125" customWidth="1"/>
    <col min="6146" max="6151" width="7.85546875" customWidth="1"/>
    <col min="6152" max="6152" width="10.140625" customWidth="1"/>
    <col min="6153" max="6153" width="6.5703125" customWidth="1"/>
    <col min="6401" max="6401" width="38.5703125" customWidth="1"/>
    <col min="6402" max="6407" width="7.85546875" customWidth="1"/>
    <col min="6408" max="6408" width="10.140625" customWidth="1"/>
    <col min="6409" max="6409" width="6.5703125" customWidth="1"/>
    <col min="6657" max="6657" width="38.5703125" customWidth="1"/>
    <col min="6658" max="6663" width="7.85546875" customWidth="1"/>
    <col min="6664" max="6664" width="10.140625" customWidth="1"/>
    <col min="6665" max="6665" width="6.5703125" customWidth="1"/>
    <col min="6913" max="6913" width="38.5703125" customWidth="1"/>
    <col min="6914" max="6919" width="7.85546875" customWidth="1"/>
    <col min="6920" max="6920" width="10.140625" customWidth="1"/>
    <col min="6921" max="6921" width="6.5703125" customWidth="1"/>
    <col min="7169" max="7169" width="38.5703125" customWidth="1"/>
    <col min="7170" max="7175" width="7.85546875" customWidth="1"/>
    <col min="7176" max="7176" width="10.140625" customWidth="1"/>
    <col min="7177" max="7177" width="6.5703125" customWidth="1"/>
    <col min="7425" max="7425" width="38.5703125" customWidth="1"/>
    <col min="7426" max="7431" width="7.85546875" customWidth="1"/>
    <col min="7432" max="7432" width="10.140625" customWidth="1"/>
    <col min="7433" max="7433" width="6.5703125" customWidth="1"/>
    <col min="7681" max="7681" width="38.5703125" customWidth="1"/>
    <col min="7682" max="7687" width="7.85546875" customWidth="1"/>
    <col min="7688" max="7688" width="10.140625" customWidth="1"/>
    <col min="7689" max="7689" width="6.5703125" customWidth="1"/>
    <col min="7937" max="7937" width="38.5703125" customWidth="1"/>
    <col min="7938" max="7943" width="7.85546875" customWidth="1"/>
    <col min="7944" max="7944" width="10.140625" customWidth="1"/>
    <col min="7945" max="7945" width="6.5703125" customWidth="1"/>
    <col min="8193" max="8193" width="38.5703125" customWidth="1"/>
    <col min="8194" max="8199" width="7.85546875" customWidth="1"/>
    <col min="8200" max="8200" width="10.140625" customWidth="1"/>
    <col min="8201" max="8201" width="6.5703125" customWidth="1"/>
    <col min="8449" max="8449" width="38.5703125" customWidth="1"/>
    <col min="8450" max="8455" width="7.85546875" customWidth="1"/>
    <col min="8456" max="8456" width="10.140625" customWidth="1"/>
    <col min="8457" max="8457" width="6.5703125" customWidth="1"/>
    <col min="8705" max="8705" width="38.5703125" customWidth="1"/>
    <col min="8706" max="8711" width="7.85546875" customWidth="1"/>
    <col min="8712" max="8712" width="10.140625" customWidth="1"/>
    <col min="8713" max="8713" width="6.5703125" customWidth="1"/>
    <col min="8961" max="8961" width="38.5703125" customWidth="1"/>
    <col min="8962" max="8967" width="7.85546875" customWidth="1"/>
    <col min="8968" max="8968" width="10.140625" customWidth="1"/>
    <col min="8969" max="8969" width="6.5703125" customWidth="1"/>
    <col min="9217" max="9217" width="38.5703125" customWidth="1"/>
    <col min="9218" max="9223" width="7.85546875" customWidth="1"/>
    <col min="9224" max="9224" width="10.140625" customWidth="1"/>
    <col min="9225" max="9225" width="6.5703125" customWidth="1"/>
    <col min="9473" max="9473" width="38.5703125" customWidth="1"/>
    <col min="9474" max="9479" width="7.85546875" customWidth="1"/>
    <col min="9480" max="9480" width="10.140625" customWidth="1"/>
    <col min="9481" max="9481" width="6.5703125" customWidth="1"/>
    <col min="9729" max="9729" width="38.5703125" customWidth="1"/>
    <col min="9730" max="9735" width="7.85546875" customWidth="1"/>
    <col min="9736" max="9736" width="10.140625" customWidth="1"/>
    <col min="9737" max="9737" width="6.5703125" customWidth="1"/>
    <col min="9985" max="9985" width="38.5703125" customWidth="1"/>
    <col min="9986" max="9991" width="7.85546875" customWidth="1"/>
    <col min="9992" max="9992" width="10.140625" customWidth="1"/>
    <col min="9993" max="9993" width="6.5703125" customWidth="1"/>
    <col min="10241" max="10241" width="38.5703125" customWidth="1"/>
    <col min="10242" max="10247" width="7.85546875" customWidth="1"/>
    <col min="10248" max="10248" width="10.140625" customWidth="1"/>
    <col min="10249" max="10249" width="6.5703125" customWidth="1"/>
    <col min="10497" max="10497" width="38.5703125" customWidth="1"/>
    <col min="10498" max="10503" width="7.85546875" customWidth="1"/>
    <col min="10504" max="10504" width="10.140625" customWidth="1"/>
    <col min="10505" max="10505" width="6.5703125" customWidth="1"/>
    <col min="10753" max="10753" width="38.5703125" customWidth="1"/>
    <col min="10754" max="10759" width="7.85546875" customWidth="1"/>
    <col min="10760" max="10760" width="10.140625" customWidth="1"/>
    <col min="10761" max="10761" width="6.5703125" customWidth="1"/>
    <col min="11009" max="11009" width="38.5703125" customWidth="1"/>
    <col min="11010" max="11015" width="7.85546875" customWidth="1"/>
    <col min="11016" max="11016" width="10.140625" customWidth="1"/>
    <col min="11017" max="11017" width="6.5703125" customWidth="1"/>
    <col min="11265" max="11265" width="38.5703125" customWidth="1"/>
    <col min="11266" max="11271" width="7.85546875" customWidth="1"/>
    <col min="11272" max="11272" width="10.140625" customWidth="1"/>
    <col min="11273" max="11273" width="6.5703125" customWidth="1"/>
    <col min="11521" max="11521" width="38.5703125" customWidth="1"/>
    <col min="11522" max="11527" width="7.85546875" customWidth="1"/>
    <col min="11528" max="11528" width="10.140625" customWidth="1"/>
    <col min="11529" max="11529" width="6.5703125" customWidth="1"/>
    <col min="11777" max="11777" width="38.5703125" customWidth="1"/>
    <col min="11778" max="11783" width="7.85546875" customWidth="1"/>
    <col min="11784" max="11784" width="10.140625" customWidth="1"/>
    <col min="11785" max="11785" width="6.5703125" customWidth="1"/>
    <col min="12033" max="12033" width="38.5703125" customWidth="1"/>
    <col min="12034" max="12039" width="7.85546875" customWidth="1"/>
    <col min="12040" max="12040" width="10.140625" customWidth="1"/>
    <col min="12041" max="12041" width="6.5703125" customWidth="1"/>
    <col min="12289" max="12289" width="38.5703125" customWidth="1"/>
    <col min="12290" max="12295" width="7.85546875" customWidth="1"/>
    <col min="12296" max="12296" width="10.140625" customWidth="1"/>
    <col min="12297" max="12297" width="6.5703125" customWidth="1"/>
    <col min="12545" max="12545" width="38.5703125" customWidth="1"/>
    <col min="12546" max="12551" width="7.85546875" customWidth="1"/>
    <col min="12552" max="12552" width="10.140625" customWidth="1"/>
    <col min="12553" max="12553" width="6.5703125" customWidth="1"/>
    <col min="12801" max="12801" width="38.5703125" customWidth="1"/>
    <col min="12802" max="12807" width="7.85546875" customWidth="1"/>
    <col min="12808" max="12808" width="10.140625" customWidth="1"/>
    <col min="12809" max="12809" width="6.5703125" customWidth="1"/>
    <col min="13057" max="13057" width="38.5703125" customWidth="1"/>
    <col min="13058" max="13063" width="7.85546875" customWidth="1"/>
    <col min="13064" max="13064" width="10.140625" customWidth="1"/>
    <col min="13065" max="13065" width="6.5703125" customWidth="1"/>
    <col min="13313" max="13313" width="38.5703125" customWidth="1"/>
    <col min="13314" max="13319" width="7.85546875" customWidth="1"/>
    <col min="13320" max="13320" width="10.140625" customWidth="1"/>
    <col min="13321" max="13321" width="6.5703125" customWidth="1"/>
    <col min="13569" max="13569" width="38.5703125" customWidth="1"/>
    <col min="13570" max="13575" width="7.85546875" customWidth="1"/>
    <col min="13576" max="13576" width="10.140625" customWidth="1"/>
    <col min="13577" max="13577" width="6.5703125" customWidth="1"/>
    <col min="13825" max="13825" width="38.5703125" customWidth="1"/>
    <col min="13826" max="13831" width="7.85546875" customWidth="1"/>
    <col min="13832" max="13832" width="10.140625" customWidth="1"/>
    <col min="13833" max="13833" width="6.5703125" customWidth="1"/>
    <col min="14081" max="14081" width="38.5703125" customWidth="1"/>
    <col min="14082" max="14087" width="7.85546875" customWidth="1"/>
    <col min="14088" max="14088" width="10.140625" customWidth="1"/>
    <col min="14089" max="14089" width="6.5703125" customWidth="1"/>
    <col min="14337" max="14337" width="38.5703125" customWidth="1"/>
    <col min="14338" max="14343" width="7.85546875" customWidth="1"/>
    <col min="14344" max="14344" width="10.140625" customWidth="1"/>
    <col min="14345" max="14345" width="6.5703125" customWidth="1"/>
    <col min="14593" max="14593" width="38.5703125" customWidth="1"/>
    <col min="14594" max="14599" width="7.85546875" customWidth="1"/>
    <col min="14600" max="14600" width="10.140625" customWidth="1"/>
    <col min="14601" max="14601" width="6.5703125" customWidth="1"/>
    <col min="14849" max="14849" width="38.5703125" customWidth="1"/>
    <col min="14850" max="14855" width="7.85546875" customWidth="1"/>
    <col min="14856" max="14856" width="10.140625" customWidth="1"/>
    <col min="14857" max="14857" width="6.5703125" customWidth="1"/>
    <col min="15105" max="15105" width="38.5703125" customWidth="1"/>
    <col min="15106" max="15111" width="7.85546875" customWidth="1"/>
    <col min="15112" max="15112" width="10.140625" customWidth="1"/>
    <col min="15113" max="15113" width="6.5703125" customWidth="1"/>
    <col min="15361" max="15361" width="38.5703125" customWidth="1"/>
    <col min="15362" max="15367" width="7.85546875" customWidth="1"/>
    <col min="15368" max="15368" width="10.140625" customWidth="1"/>
    <col min="15369" max="15369" width="6.5703125" customWidth="1"/>
    <col min="15617" max="15617" width="38.5703125" customWidth="1"/>
    <col min="15618" max="15623" width="7.85546875" customWidth="1"/>
    <col min="15624" max="15624" width="10.140625" customWidth="1"/>
    <col min="15625" max="15625" width="6.5703125" customWidth="1"/>
    <col min="15873" max="15873" width="38.5703125" customWidth="1"/>
    <col min="15874" max="15879" width="7.85546875" customWidth="1"/>
    <col min="15880" max="15880" width="10.140625" customWidth="1"/>
    <col min="15881" max="15881" width="6.5703125" customWidth="1"/>
    <col min="16129" max="16129" width="38.5703125" customWidth="1"/>
    <col min="16130" max="16135" width="7.85546875" customWidth="1"/>
    <col min="16136" max="16136" width="10.140625" customWidth="1"/>
    <col min="16137" max="16137" width="6.5703125" customWidth="1"/>
  </cols>
  <sheetData>
    <row r="5" spans="1:16" ht="12" customHeight="1" x14ac:dyDescent="0.25"/>
    <row r="7" spans="1:16" ht="15.75" x14ac:dyDescent="0.25">
      <c r="A7" s="1" t="s">
        <v>0</v>
      </c>
      <c r="B7" s="2"/>
      <c r="C7" s="2"/>
      <c r="D7" s="2"/>
      <c r="E7" s="2"/>
      <c r="F7" s="2"/>
      <c r="G7" s="2"/>
      <c r="H7" s="2"/>
      <c r="L7" s="4"/>
      <c r="M7" s="4"/>
      <c r="N7" s="4"/>
      <c r="P7" s="53" t="s">
        <v>70</v>
      </c>
    </row>
    <row r="8" spans="1:16" ht="12.75" customHeight="1" x14ac:dyDescent="0.25">
      <c r="A8" s="5" t="s">
        <v>1</v>
      </c>
      <c r="B8" s="2"/>
      <c r="C8" s="2"/>
      <c r="D8" s="2"/>
      <c r="E8" s="2"/>
      <c r="F8" s="2"/>
      <c r="G8" s="2"/>
      <c r="H8" s="2"/>
      <c r="L8" s="4"/>
      <c r="M8" s="4"/>
      <c r="N8" s="4"/>
    </row>
    <row r="9" spans="1:16" ht="12.75" customHeight="1" x14ac:dyDescent="0.25">
      <c r="A9" s="5"/>
      <c r="B9" s="2"/>
      <c r="C9" s="2"/>
      <c r="D9" s="2"/>
      <c r="E9" s="2"/>
      <c r="F9" s="2"/>
      <c r="G9" s="2"/>
      <c r="H9" s="2"/>
      <c r="L9" s="4"/>
      <c r="M9" s="4"/>
      <c r="N9" s="4"/>
    </row>
    <row r="10" spans="1:16" ht="12.75" customHeight="1" x14ac:dyDescent="0.25">
      <c r="A10" s="55" t="s">
        <v>66</v>
      </c>
      <c r="B10" s="55"/>
      <c r="C10" s="55"/>
      <c r="D10" s="55"/>
      <c r="E10" s="55"/>
      <c r="F10" s="55"/>
      <c r="G10" s="55"/>
      <c r="H10" s="55"/>
      <c r="I10" s="55"/>
      <c r="L10" s="4"/>
      <c r="M10" s="4"/>
      <c r="N10" s="4"/>
    </row>
    <row r="11" spans="1:16" ht="21" customHeight="1" x14ac:dyDescent="0.25">
      <c r="A11" s="55"/>
      <c r="B11" s="55"/>
      <c r="C11" s="55"/>
      <c r="D11" s="55"/>
      <c r="E11" s="55"/>
      <c r="F11" s="55"/>
      <c r="G11" s="55"/>
      <c r="H11" s="55"/>
      <c r="I11" s="55"/>
      <c r="L11" s="4"/>
      <c r="M11" s="4"/>
      <c r="N11" s="4"/>
    </row>
    <row r="12" spans="1:16" ht="12.75" customHeight="1" x14ac:dyDescent="0.25">
      <c r="A12" s="5"/>
      <c r="B12" s="2"/>
      <c r="C12" s="2"/>
      <c r="D12" s="2"/>
      <c r="E12" s="2"/>
      <c r="F12" s="2"/>
      <c r="G12" s="2"/>
      <c r="H12" s="2"/>
      <c r="L12" s="4"/>
      <c r="M12" s="4"/>
      <c r="N12" s="4"/>
    </row>
    <row r="13" spans="1:16" ht="12.75" customHeight="1" x14ac:dyDescent="0.25">
      <c r="A13" s="5"/>
      <c r="B13" s="2"/>
      <c r="C13" s="2"/>
      <c r="D13" s="2"/>
      <c r="E13" s="2"/>
      <c r="F13" s="2"/>
      <c r="G13" s="2"/>
      <c r="H13" s="2"/>
      <c r="L13" s="4"/>
      <c r="M13" s="4"/>
      <c r="N13" s="4"/>
    </row>
    <row r="14" spans="1:16" ht="12.75" customHeight="1" x14ac:dyDescent="0.25">
      <c r="A14" s="56" t="s">
        <v>2</v>
      </c>
      <c r="B14" s="57"/>
      <c r="C14" s="57"/>
      <c r="D14" s="57"/>
      <c r="E14" s="57"/>
      <c r="F14" s="57"/>
      <c r="G14" s="57"/>
      <c r="H14" s="57"/>
      <c r="I14" s="58"/>
      <c r="L14" s="4"/>
      <c r="M14" s="4"/>
      <c r="N14" s="4"/>
    </row>
    <row r="15" spans="1:16" ht="12.75" customHeight="1" x14ac:dyDescent="0.25">
      <c r="A15" s="57"/>
      <c r="B15" s="57"/>
      <c r="C15" s="57"/>
      <c r="D15" s="57"/>
      <c r="E15" s="57"/>
      <c r="F15" s="57"/>
      <c r="G15" s="57"/>
      <c r="H15" s="57"/>
      <c r="I15" s="58"/>
      <c r="L15" s="4"/>
      <c r="M15" s="4"/>
      <c r="N15" s="4"/>
    </row>
    <row r="16" spans="1:16" ht="12.75" customHeight="1" x14ac:dyDescent="0.25">
      <c r="A16" s="6"/>
      <c r="B16" s="6"/>
      <c r="C16" s="6"/>
      <c r="D16" s="6"/>
      <c r="E16" s="6"/>
      <c r="F16" s="6"/>
      <c r="G16" s="6"/>
      <c r="H16" s="6"/>
      <c r="L16" s="4"/>
      <c r="M16" s="4"/>
      <c r="N16" s="4"/>
    </row>
    <row r="17" spans="1:20" ht="12.75" customHeight="1" x14ac:dyDescent="0.25">
      <c r="A17" s="7" t="s">
        <v>62</v>
      </c>
      <c r="B17" s="6"/>
      <c r="C17" s="6"/>
      <c r="D17" s="6"/>
      <c r="E17" s="6"/>
      <c r="F17" s="6"/>
      <c r="G17" s="6"/>
      <c r="H17" s="6"/>
      <c r="L17" s="4"/>
      <c r="M17" s="4"/>
      <c r="N17" s="4"/>
    </row>
    <row r="18" spans="1:20" ht="12.75" customHeight="1" x14ac:dyDescent="0.25">
      <c r="A18" s="7"/>
      <c r="B18" s="6"/>
      <c r="C18" s="6"/>
      <c r="D18" s="6"/>
      <c r="E18" s="6"/>
      <c r="F18" s="6"/>
      <c r="G18" s="6"/>
      <c r="H18" s="6"/>
      <c r="L18" s="4"/>
      <c r="M18" s="4"/>
      <c r="N18" s="4"/>
    </row>
    <row r="19" spans="1:20" ht="12.75" customHeight="1" x14ac:dyDescent="0.25">
      <c r="A19" s="7" t="s">
        <v>3</v>
      </c>
      <c r="B19" s="6"/>
      <c r="C19" s="6"/>
      <c r="D19" s="6"/>
      <c r="E19" s="6"/>
      <c r="F19" s="6"/>
      <c r="G19" s="6"/>
      <c r="H19" s="6"/>
      <c r="L19" s="4"/>
      <c r="M19" s="4"/>
      <c r="N19" s="4"/>
    </row>
    <row r="20" spans="1:20" ht="12.75" customHeight="1" x14ac:dyDescent="0.25">
      <c r="A20" s="54" t="s">
        <v>73</v>
      </c>
      <c r="B20" s="6"/>
      <c r="C20" s="6"/>
      <c r="D20" s="6"/>
      <c r="E20" s="6"/>
      <c r="F20" s="6"/>
      <c r="G20" s="6"/>
      <c r="H20" s="6"/>
      <c r="L20" s="4"/>
      <c r="M20" s="4"/>
      <c r="N20" s="4"/>
    </row>
    <row r="21" spans="1:20" ht="12.75" customHeight="1" x14ac:dyDescent="0.25">
      <c r="A21" s="8" t="s">
        <v>4</v>
      </c>
      <c r="B21" s="6"/>
      <c r="C21" s="6"/>
      <c r="D21" s="6"/>
      <c r="E21" s="6"/>
      <c r="F21" s="6"/>
      <c r="G21" s="6"/>
      <c r="H21" s="6"/>
      <c r="L21" s="4"/>
      <c r="M21" s="4"/>
      <c r="N21" s="4"/>
    </row>
    <row r="22" spans="1:20" ht="12.75" customHeight="1" x14ac:dyDescent="0.25">
      <c r="A22" s="54" t="s">
        <v>5</v>
      </c>
      <c r="B22" s="6"/>
      <c r="C22" s="6"/>
      <c r="D22" s="6"/>
      <c r="E22" s="6"/>
      <c r="F22" s="6"/>
      <c r="G22" s="6"/>
      <c r="H22" s="6"/>
      <c r="L22" s="4"/>
      <c r="M22" s="4"/>
      <c r="N22" s="4"/>
    </row>
    <row r="23" spans="1:20" ht="12.75" customHeight="1" x14ac:dyDescent="0.25">
      <c r="A23" s="8" t="s">
        <v>6</v>
      </c>
      <c r="B23" s="6"/>
      <c r="C23" s="6"/>
      <c r="D23" s="6"/>
      <c r="E23" s="6"/>
      <c r="F23" s="6"/>
      <c r="G23" s="6"/>
      <c r="H23" s="6"/>
      <c r="L23" s="4"/>
      <c r="M23" s="4"/>
      <c r="N23" s="4"/>
    </row>
    <row r="24" spans="1:20" ht="12.75" customHeight="1" x14ac:dyDescent="0.25">
      <c r="A24" s="6"/>
      <c r="B24" s="6"/>
      <c r="C24" s="6"/>
      <c r="D24" s="6"/>
      <c r="E24" s="6"/>
      <c r="F24" s="6"/>
      <c r="G24" s="6"/>
      <c r="H24" s="6"/>
      <c r="L24" s="4"/>
      <c r="M24" s="4"/>
      <c r="N24" s="4"/>
    </row>
    <row r="25" spans="1:20" ht="12.75" customHeight="1" x14ac:dyDescent="0.25">
      <c r="A25" s="7" t="s">
        <v>7</v>
      </c>
      <c r="B25" s="9"/>
      <c r="C25" s="2"/>
    </row>
    <row r="26" spans="1:20" ht="12.75" customHeight="1" x14ac:dyDescent="0.25">
      <c r="A26" s="10"/>
      <c r="B26" s="11"/>
      <c r="C26" s="11"/>
    </row>
    <row r="27" spans="1:20" x14ac:dyDescent="0.25">
      <c r="A27" s="9" t="s">
        <v>8</v>
      </c>
      <c r="B27" s="3"/>
    </row>
    <row r="28" spans="1:20" x14ac:dyDescent="0.25">
      <c r="A28" s="7"/>
    </row>
    <row r="29" spans="1:20" x14ac:dyDescent="0.25">
      <c r="A29" s="9"/>
      <c r="P29" s="12"/>
      <c r="S29" s="3"/>
      <c r="T29" s="3"/>
    </row>
    <row r="30" spans="1:20" x14ac:dyDescent="0.25">
      <c r="A30" s="7"/>
      <c r="S30" s="3"/>
      <c r="T30" s="3"/>
    </row>
    <row r="31" spans="1:20" x14ac:dyDescent="0.25">
      <c r="A31" s="9"/>
      <c r="S31" s="3"/>
      <c r="T31" s="3"/>
    </row>
    <row r="32" spans="1:20" x14ac:dyDescent="0.25">
      <c r="A32" s="13"/>
      <c r="S32" s="3"/>
      <c r="T32" s="3"/>
    </row>
    <row r="33" spans="1:20" x14ac:dyDescent="0.25">
      <c r="A33" s="13"/>
      <c r="S33" s="3"/>
      <c r="T33" s="3"/>
    </row>
    <row r="34" spans="1:20" x14ac:dyDescent="0.25">
      <c r="D34" s="8"/>
      <c r="E34" s="8"/>
      <c r="F34" s="8"/>
      <c r="G34" s="8"/>
      <c r="H34" s="8"/>
      <c r="S34" s="3"/>
      <c r="T34" s="3"/>
    </row>
    <row r="35" spans="1:20" ht="12.75" customHeight="1" x14ac:dyDescent="0.25">
      <c r="B35" s="2"/>
      <c r="C35" s="14"/>
      <c r="D35" s="14"/>
      <c r="E35" s="14"/>
      <c r="F35" s="14"/>
      <c r="G35" s="14"/>
      <c r="H35" s="14"/>
      <c r="N35" s="15"/>
      <c r="O35" s="15"/>
      <c r="P35" s="15"/>
      <c r="Q35" s="15"/>
      <c r="R35" s="15"/>
      <c r="S35" s="3"/>
      <c r="T35" s="3"/>
    </row>
    <row r="36" spans="1:20" ht="12.75" customHeight="1" x14ac:dyDescent="0.25">
      <c r="A36" s="9" t="s">
        <v>9</v>
      </c>
      <c r="B36" s="2"/>
      <c r="C36" s="14"/>
      <c r="D36" s="14"/>
      <c r="E36" s="14"/>
      <c r="F36" s="14"/>
      <c r="G36" s="14"/>
      <c r="H36" s="14"/>
      <c r="I36" s="2"/>
      <c r="N36" s="15"/>
      <c r="O36" s="15"/>
      <c r="P36" s="15"/>
      <c r="Q36" s="15"/>
      <c r="R36" s="15"/>
      <c r="S36" s="3"/>
      <c r="T36" s="3"/>
    </row>
    <row r="37" spans="1:20" ht="12.75" customHeight="1" x14ac:dyDescent="0.25">
      <c r="B37" s="15"/>
      <c r="C37" s="14"/>
      <c r="D37" s="14"/>
      <c r="E37" s="14"/>
      <c r="F37" s="14"/>
      <c r="G37" s="8"/>
      <c r="H37" s="8"/>
      <c r="N37" s="15"/>
      <c r="O37" s="15"/>
      <c r="P37" s="15"/>
      <c r="Q37" s="15"/>
      <c r="R37" s="15"/>
      <c r="S37" s="3"/>
      <c r="T37" s="3"/>
    </row>
    <row r="38" spans="1:20" ht="12.75" customHeight="1" x14ac:dyDescent="0.25">
      <c r="A38" s="16"/>
      <c r="B38" s="15"/>
      <c r="C38" s="2"/>
      <c r="D38" s="2"/>
      <c r="E38" s="2"/>
      <c r="F38" s="2"/>
      <c r="G38" s="14"/>
      <c r="H38" s="8"/>
      <c r="S38" s="3"/>
      <c r="T38" s="3"/>
    </row>
    <row r="39" spans="1:20" s="3" customFormat="1" ht="12.75" customHeight="1" x14ac:dyDescent="0.2">
      <c r="A39" s="17"/>
      <c r="B39" s="14"/>
      <c r="C39" s="15"/>
      <c r="D39" s="15"/>
      <c r="E39" s="15"/>
      <c r="F39" s="15"/>
      <c r="G39" s="18"/>
      <c r="H39" s="18"/>
    </row>
    <row r="40" spans="1:20" s="3" customFormat="1" ht="12.75" customHeight="1" x14ac:dyDescent="0.2">
      <c r="A40" s="8"/>
      <c r="B40" s="14"/>
      <c r="C40" s="19"/>
      <c r="D40" s="19"/>
      <c r="E40" s="19"/>
      <c r="F40" s="19"/>
      <c r="G40" s="19"/>
      <c r="H40" s="19"/>
    </row>
    <row r="41" spans="1:20" s="3" customFormat="1" ht="12.75" customHeight="1" x14ac:dyDescent="0.2">
      <c r="A41" s="8"/>
      <c r="B41" s="14"/>
      <c r="C41" s="14"/>
      <c r="D41" s="14"/>
      <c r="E41" s="14"/>
      <c r="F41" s="14"/>
      <c r="G41" s="20"/>
      <c r="H41" s="19"/>
      <c r="I41" s="21"/>
      <c r="M41" s="8"/>
      <c r="N41" s="8"/>
      <c r="O41" s="8"/>
      <c r="P41" s="8"/>
      <c r="Q41" s="8"/>
      <c r="R41" s="8"/>
      <c r="S41" s="8"/>
      <c r="T41" s="8"/>
    </row>
    <row r="42" spans="1:20" s="3" customFormat="1" ht="12.75" customHeight="1" x14ac:dyDescent="0.2">
      <c r="A42" s="8"/>
      <c r="B42" s="14"/>
      <c r="C42" s="15"/>
      <c r="D42" s="15"/>
      <c r="E42" s="15"/>
      <c r="F42" s="15"/>
      <c r="G42" s="19"/>
      <c r="H42" s="19"/>
      <c r="M42" s="8"/>
      <c r="N42" s="8"/>
      <c r="O42" s="8"/>
      <c r="P42" s="8"/>
      <c r="Q42" s="8"/>
      <c r="R42" s="8"/>
      <c r="S42" s="8"/>
      <c r="T42" s="8"/>
    </row>
    <row r="43" spans="1:20" s="3" customFormat="1" ht="12.75" customHeight="1" x14ac:dyDescent="0.2">
      <c r="A43" s="8"/>
      <c r="B43" s="14"/>
      <c r="C43" s="15"/>
      <c r="D43" s="15"/>
      <c r="E43" s="15"/>
      <c r="F43" s="15"/>
      <c r="G43" s="14"/>
      <c r="H43" s="19"/>
      <c r="M43" s="8"/>
      <c r="N43" s="8"/>
      <c r="O43" s="8"/>
      <c r="P43" s="8"/>
      <c r="Q43" s="8"/>
      <c r="R43" s="8"/>
      <c r="S43" s="8"/>
      <c r="T43" s="8"/>
    </row>
    <row r="44" spans="1:20" s="3" customFormat="1" ht="12.75" customHeight="1" x14ac:dyDescent="0.2">
      <c r="A44" s="8"/>
      <c r="B44" s="14"/>
      <c r="C44" s="15"/>
      <c r="D44" s="15"/>
      <c r="E44" s="15"/>
      <c r="F44" s="15"/>
      <c r="G44" s="14"/>
      <c r="H44" s="19"/>
      <c r="M44" s="8"/>
      <c r="N44" s="8"/>
      <c r="O44" s="8"/>
      <c r="P44" s="8"/>
      <c r="Q44" s="8"/>
      <c r="R44" s="8"/>
      <c r="S44" s="8"/>
      <c r="T44" s="8"/>
    </row>
    <row r="45" spans="1:20" s="3" customFormat="1" ht="12.75" customHeight="1" x14ac:dyDescent="0.2">
      <c r="A45" s="7" t="s">
        <v>10</v>
      </c>
      <c r="B45" s="14"/>
      <c r="C45" s="15"/>
      <c r="D45" s="15"/>
      <c r="E45" s="15"/>
      <c r="F45" s="15"/>
      <c r="G45" s="14"/>
      <c r="H45" s="19"/>
    </row>
    <row r="46" spans="1:20" s="3" customFormat="1" ht="12.75" customHeight="1" x14ac:dyDescent="0.2">
      <c r="B46" s="8"/>
      <c r="C46" s="15"/>
      <c r="D46" s="15"/>
      <c r="E46" s="15"/>
      <c r="F46" s="15"/>
      <c r="G46" s="18"/>
      <c r="H46" s="18"/>
    </row>
    <row r="47" spans="1:20" s="3" customFormat="1" ht="12.75" customHeight="1" x14ac:dyDescent="0.2">
      <c r="A47" s="7" t="s">
        <v>11</v>
      </c>
      <c r="B47" s="8"/>
      <c r="C47" s="19"/>
      <c r="D47" s="19"/>
      <c r="E47" s="19"/>
      <c r="F47" s="19"/>
      <c r="G47" s="19"/>
      <c r="H47" s="19"/>
      <c r="O47" s="8"/>
    </row>
    <row r="48" spans="1:20" s="3" customFormat="1" ht="12.75" customHeight="1" x14ac:dyDescent="0.2">
      <c r="A48" s="8"/>
      <c r="B48" s="14"/>
      <c r="C48" s="15"/>
      <c r="D48" s="15"/>
      <c r="E48" s="15"/>
      <c r="F48" s="15"/>
      <c r="G48" s="20"/>
      <c r="H48" s="19"/>
    </row>
    <row r="49" spans="1:14" s="3" customFormat="1" ht="12.75" customHeight="1" x14ac:dyDescent="0.2">
      <c r="A49" s="56" t="s">
        <v>12</v>
      </c>
      <c r="B49" s="57"/>
      <c r="C49" s="57"/>
      <c r="D49" s="57"/>
      <c r="E49" s="57"/>
      <c r="F49" s="57"/>
      <c r="G49" s="57"/>
      <c r="H49" s="57"/>
      <c r="I49" s="58"/>
    </row>
    <row r="50" spans="1:14" s="3" customFormat="1" ht="12.75" customHeight="1" x14ac:dyDescent="0.2">
      <c r="A50" s="57"/>
      <c r="B50" s="57"/>
      <c r="C50" s="57"/>
      <c r="D50" s="57"/>
      <c r="E50" s="57"/>
      <c r="F50" s="57"/>
      <c r="G50" s="57"/>
      <c r="H50" s="57"/>
      <c r="I50" s="58"/>
    </row>
    <row r="51" spans="1:14" s="3" customFormat="1" ht="12.75" customHeight="1" x14ac:dyDescent="0.2">
      <c r="B51" s="8"/>
      <c r="C51" s="15"/>
      <c r="D51" s="15"/>
      <c r="E51" s="15"/>
      <c r="F51" s="15"/>
      <c r="G51" s="18"/>
      <c r="H51" s="18"/>
    </row>
    <row r="52" spans="1:14" s="3" customFormat="1" ht="12.75" customHeight="1" x14ac:dyDescent="0.2">
      <c r="A52" s="59" t="s">
        <v>65</v>
      </c>
      <c r="B52" s="58"/>
      <c r="C52" s="58"/>
      <c r="D52" s="58"/>
      <c r="E52" s="58"/>
      <c r="F52" s="58"/>
      <c r="G52" s="58"/>
      <c r="H52" s="58"/>
      <c r="I52" s="58"/>
    </row>
    <row r="53" spans="1:14" s="3" customFormat="1" ht="12.75" customHeight="1" x14ac:dyDescent="0.2">
      <c r="A53" s="58"/>
      <c r="B53" s="58"/>
      <c r="C53" s="58"/>
      <c r="D53" s="58"/>
      <c r="E53" s="58"/>
      <c r="F53" s="58"/>
      <c r="G53" s="58"/>
      <c r="H53" s="58"/>
      <c r="I53" s="58"/>
    </row>
    <row r="54" spans="1:14" x14ac:dyDescent="0.25">
      <c r="B54" s="2"/>
      <c r="C54" s="2"/>
    </row>
    <row r="55" spans="1:14" ht="12.75" customHeight="1" x14ac:dyDescent="0.25">
      <c r="B55" s="2"/>
      <c r="C55" s="2"/>
      <c r="D55" s="2"/>
      <c r="E55" s="2"/>
      <c r="F55" s="2"/>
      <c r="G55" s="2"/>
      <c r="H55" s="2"/>
      <c r="L55" s="4"/>
      <c r="M55" s="4"/>
      <c r="N55" s="4"/>
    </row>
    <row r="56" spans="1:14" ht="12.75" customHeight="1" x14ac:dyDescent="0.25">
      <c r="A56" s="17" t="s">
        <v>13</v>
      </c>
      <c r="B56" s="2"/>
      <c r="C56" s="2"/>
      <c r="D56" s="2"/>
      <c r="E56" s="2"/>
      <c r="F56" s="2"/>
      <c r="G56" s="2"/>
      <c r="H56" s="2"/>
      <c r="L56" s="4"/>
      <c r="M56" s="4"/>
      <c r="N56" s="4"/>
    </row>
    <row r="57" spans="1:14" ht="12.75" customHeight="1" x14ac:dyDescent="0.25">
      <c r="A57" t="s">
        <v>14</v>
      </c>
      <c r="B57" s="2"/>
      <c r="C57" s="2"/>
      <c r="D57" s="2"/>
      <c r="E57" s="2"/>
      <c r="F57" s="2"/>
      <c r="G57" s="2"/>
      <c r="H57" s="2"/>
      <c r="L57" s="4"/>
      <c r="M57" s="4"/>
      <c r="N57" s="4"/>
    </row>
    <row r="58" spans="1:14" ht="12.75" customHeight="1" x14ac:dyDescent="0.25">
      <c r="A58" t="s">
        <v>15</v>
      </c>
      <c r="B58" s="2"/>
      <c r="C58" s="2"/>
      <c r="D58" s="2"/>
      <c r="E58" s="2"/>
      <c r="F58" s="2"/>
      <c r="G58" s="2"/>
      <c r="H58" s="2"/>
      <c r="L58" s="4"/>
      <c r="M58" s="4"/>
      <c r="N58" s="4"/>
    </row>
    <row r="59" spans="1:14" ht="12.75" customHeight="1" x14ac:dyDescent="0.25">
      <c r="A59" t="s">
        <v>16</v>
      </c>
      <c r="B59" s="2"/>
      <c r="C59" s="2"/>
      <c r="D59" s="2"/>
      <c r="E59" s="2"/>
      <c r="F59" s="2"/>
      <c r="G59" s="2"/>
      <c r="H59" s="2"/>
      <c r="L59" s="4"/>
      <c r="M59" s="4"/>
      <c r="N59" s="4"/>
    </row>
    <row r="60" spans="1:14" ht="12.75" customHeight="1" x14ac:dyDescent="0.25">
      <c r="A60" t="s">
        <v>63</v>
      </c>
      <c r="B60" s="2"/>
      <c r="C60" s="2"/>
      <c r="D60" s="2"/>
      <c r="E60" s="2"/>
      <c r="F60" s="2"/>
      <c r="G60" s="2"/>
      <c r="H60" s="2"/>
      <c r="L60" s="4"/>
      <c r="M60" s="4"/>
      <c r="N60" s="4"/>
    </row>
    <row r="61" spans="1:14" x14ac:dyDescent="0.25">
      <c r="A61" t="s">
        <v>64</v>
      </c>
      <c r="B61" s="2"/>
      <c r="C61" s="2"/>
      <c r="D61" s="2"/>
    </row>
    <row r="62" spans="1:14" x14ac:dyDescent="0.25">
      <c r="A62" t="s">
        <v>75</v>
      </c>
      <c r="B62" s="2"/>
      <c r="C62" s="2"/>
      <c r="D62" s="2"/>
    </row>
    <row r="63" spans="1:14" x14ac:dyDescent="0.25">
      <c r="B63" s="2"/>
      <c r="C63" s="2"/>
      <c r="D63" s="2"/>
    </row>
    <row r="64" spans="1:14" x14ac:dyDescent="0.25">
      <c r="B64" s="2"/>
      <c r="C64" s="2"/>
      <c r="D64" s="2"/>
    </row>
    <row r="65" spans="1:4" x14ac:dyDescent="0.25">
      <c r="B65" s="2"/>
      <c r="C65" s="2"/>
      <c r="D65" s="2"/>
    </row>
    <row r="66" spans="1:4" x14ac:dyDescent="0.25">
      <c r="A66" t="s">
        <v>74</v>
      </c>
      <c r="B66" s="2"/>
      <c r="C66" s="2"/>
      <c r="D66" s="2"/>
    </row>
    <row r="67" spans="1:4" x14ac:dyDescent="0.25">
      <c r="B67" s="2"/>
      <c r="C67" s="2"/>
      <c r="D67" s="2"/>
    </row>
    <row r="68" spans="1:4" x14ac:dyDescent="0.25">
      <c r="B68" s="2"/>
      <c r="C68" s="2"/>
      <c r="D68" s="2"/>
    </row>
    <row r="69" spans="1:4" hidden="1" x14ac:dyDescent="0.25">
      <c r="A69" t="s">
        <v>38</v>
      </c>
    </row>
    <row r="70" spans="1:4" hidden="1" x14ac:dyDescent="0.25">
      <c r="A70" t="s">
        <v>71</v>
      </c>
    </row>
  </sheetData>
  <mergeCells count="4">
    <mergeCell ref="A10:I11"/>
    <mergeCell ref="A14:I15"/>
    <mergeCell ref="A49:I50"/>
    <mergeCell ref="A52:I53"/>
  </mergeCells>
  <conditionalFormatting sqref="B37 N37">
    <cfRule type="cellIs" dxfId="4" priority="1" stopIfTrue="1" operator="greaterThan">
      <formula>60</formula>
    </cfRule>
  </conditionalFormatting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4B90-55AA-4FDE-8244-20CFE4BC7053}">
  <sheetPr>
    <pageSetUpPr fitToPage="1"/>
  </sheetPr>
  <dimension ref="A7:AD67"/>
  <sheetViews>
    <sheetView zoomScale="130" zoomScaleNormal="130" workbookViewId="0">
      <selection activeCell="B36" sqref="B36"/>
    </sheetView>
  </sheetViews>
  <sheetFormatPr defaultRowHeight="15" x14ac:dyDescent="0.25"/>
  <cols>
    <col min="1" max="1" width="11.42578125" customWidth="1"/>
    <col min="2" max="2" width="29.5703125" customWidth="1"/>
    <col min="3" max="3" width="10.42578125" customWidth="1"/>
    <col min="4" max="4" width="14.5703125" customWidth="1"/>
    <col min="5" max="7" width="10.5703125" customWidth="1"/>
    <col min="8" max="8" width="13.85546875" customWidth="1"/>
    <col min="16" max="16" width="9.42578125" bestFit="1" customWidth="1"/>
    <col min="17" max="17" width="9.85546875" bestFit="1" customWidth="1"/>
    <col min="19" max="20" width="9.42578125" bestFit="1" customWidth="1"/>
    <col min="257" max="257" width="11.42578125" customWidth="1"/>
    <col min="258" max="258" width="21" customWidth="1"/>
    <col min="259" max="259" width="10.42578125" customWidth="1"/>
    <col min="260" max="260" width="14.5703125" customWidth="1"/>
    <col min="261" max="264" width="10.5703125" customWidth="1"/>
    <col min="272" max="272" width="9.42578125" bestFit="1" customWidth="1"/>
    <col min="273" max="273" width="9.85546875" bestFit="1" customWidth="1"/>
    <col min="275" max="276" width="9.42578125" bestFit="1" customWidth="1"/>
    <col min="513" max="513" width="11.42578125" customWidth="1"/>
    <col min="514" max="514" width="21" customWidth="1"/>
    <col min="515" max="515" width="10.42578125" customWidth="1"/>
    <col min="516" max="516" width="14.5703125" customWidth="1"/>
    <col min="517" max="520" width="10.5703125" customWidth="1"/>
    <col min="528" max="528" width="9.42578125" bestFit="1" customWidth="1"/>
    <col min="529" max="529" width="9.85546875" bestFit="1" customWidth="1"/>
    <col min="531" max="532" width="9.42578125" bestFit="1" customWidth="1"/>
    <col min="769" max="769" width="11.42578125" customWidth="1"/>
    <col min="770" max="770" width="21" customWidth="1"/>
    <col min="771" max="771" width="10.42578125" customWidth="1"/>
    <col min="772" max="772" width="14.5703125" customWidth="1"/>
    <col min="773" max="776" width="10.5703125" customWidth="1"/>
    <col min="784" max="784" width="9.42578125" bestFit="1" customWidth="1"/>
    <col min="785" max="785" width="9.85546875" bestFit="1" customWidth="1"/>
    <col min="787" max="788" width="9.42578125" bestFit="1" customWidth="1"/>
    <col min="1025" max="1025" width="11.42578125" customWidth="1"/>
    <col min="1026" max="1026" width="21" customWidth="1"/>
    <col min="1027" max="1027" width="10.42578125" customWidth="1"/>
    <col min="1028" max="1028" width="14.5703125" customWidth="1"/>
    <col min="1029" max="1032" width="10.5703125" customWidth="1"/>
    <col min="1040" max="1040" width="9.42578125" bestFit="1" customWidth="1"/>
    <col min="1041" max="1041" width="9.85546875" bestFit="1" customWidth="1"/>
    <col min="1043" max="1044" width="9.42578125" bestFit="1" customWidth="1"/>
    <col min="1281" max="1281" width="11.42578125" customWidth="1"/>
    <col min="1282" max="1282" width="21" customWidth="1"/>
    <col min="1283" max="1283" width="10.42578125" customWidth="1"/>
    <col min="1284" max="1284" width="14.5703125" customWidth="1"/>
    <col min="1285" max="1288" width="10.5703125" customWidth="1"/>
    <col min="1296" max="1296" width="9.42578125" bestFit="1" customWidth="1"/>
    <col min="1297" max="1297" width="9.85546875" bestFit="1" customWidth="1"/>
    <col min="1299" max="1300" width="9.42578125" bestFit="1" customWidth="1"/>
    <col min="1537" max="1537" width="11.42578125" customWidth="1"/>
    <col min="1538" max="1538" width="21" customWidth="1"/>
    <col min="1539" max="1539" width="10.42578125" customWidth="1"/>
    <col min="1540" max="1540" width="14.5703125" customWidth="1"/>
    <col min="1541" max="1544" width="10.5703125" customWidth="1"/>
    <col min="1552" max="1552" width="9.42578125" bestFit="1" customWidth="1"/>
    <col min="1553" max="1553" width="9.85546875" bestFit="1" customWidth="1"/>
    <col min="1555" max="1556" width="9.42578125" bestFit="1" customWidth="1"/>
    <col min="1793" max="1793" width="11.42578125" customWidth="1"/>
    <col min="1794" max="1794" width="21" customWidth="1"/>
    <col min="1795" max="1795" width="10.42578125" customWidth="1"/>
    <col min="1796" max="1796" width="14.5703125" customWidth="1"/>
    <col min="1797" max="1800" width="10.5703125" customWidth="1"/>
    <col min="1808" max="1808" width="9.42578125" bestFit="1" customWidth="1"/>
    <col min="1809" max="1809" width="9.85546875" bestFit="1" customWidth="1"/>
    <col min="1811" max="1812" width="9.42578125" bestFit="1" customWidth="1"/>
    <col min="2049" max="2049" width="11.42578125" customWidth="1"/>
    <col min="2050" max="2050" width="21" customWidth="1"/>
    <col min="2051" max="2051" width="10.42578125" customWidth="1"/>
    <col min="2052" max="2052" width="14.5703125" customWidth="1"/>
    <col min="2053" max="2056" width="10.5703125" customWidth="1"/>
    <col min="2064" max="2064" width="9.42578125" bestFit="1" customWidth="1"/>
    <col min="2065" max="2065" width="9.85546875" bestFit="1" customWidth="1"/>
    <col min="2067" max="2068" width="9.42578125" bestFit="1" customWidth="1"/>
    <col min="2305" max="2305" width="11.42578125" customWidth="1"/>
    <col min="2306" max="2306" width="21" customWidth="1"/>
    <col min="2307" max="2307" width="10.42578125" customWidth="1"/>
    <col min="2308" max="2308" width="14.5703125" customWidth="1"/>
    <col min="2309" max="2312" width="10.5703125" customWidth="1"/>
    <col min="2320" max="2320" width="9.42578125" bestFit="1" customWidth="1"/>
    <col min="2321" max="2321" width="9.85546875" bestFit="1" customWidth="1"/>
    <col min="2323" max="2324" width="9.42578125" bestFit="1" customWidth="1"/>
    <col min="2561" max="2561" width="11.42578125" customWidth="1"/>
    <col min="2562" max="2562" width="21" customWidth="1"/>
    <col min="2563" max="2563" width="10.42578125" customWidth="1"/>
    <col min="2564" max="2564" width="14.5703125" customWidth="1"/>
    <col min="2565" max="2568" width="10.5703125" customWidth="1"/>
    <col min="2576" max="2576" width="9.42578125" bestFit="1" customWidth="1"/>
    <col min="2577" max="2577" width="9.85546875" bestFit="1" customWidth="1"/>
    <col min="2579" max="2580" width="9.42578125" bestFit="1" customWidth="1"/>
    <col min="2817" max="2817" width="11.42578125" customWidth="1"/>
    <col min="2818" max="2818" width="21" customWidth="1"/>
    <col min="2819" max="2819" width="10.42578125" customWidth="1"/>
    <col min="2820" max="2820" width="14.5703125" customWidth="1"/>
    <col min="2821" max="2824" width="10.5703125" customWidth="1"/>
    <col min="2832" max="2832" width="9.42578125" bestFit="1" customWidth="1"/>
    <col min="2833" max="2833" width="9.85546875" bestFit="1" customWidth="1"/>
    <col min="2835" max="2836" width="9.42578125" bestFit="1" customWidth="1"/>
    <col min="3073" max="3073" width="11.42578125" customWidth="1"/>
    <col min="3074" max="3074" width="21" customWidth="1"/>
    <col min="3075" max="3075" width="10.42578125" customWidth="1"/>
    <col min="3076" max="3076" width="14.5703125" customWidth="1"/>
    <col min="3077" max="3080" width="10.5703125" customWidth="1"/>
    <col min="3088" max="3088" width="9.42578125" bestFit="1" customWidth="1"/>
    <col min="3089" max="3089" width="9.85546875" bestFit="1" customWidth="1"/>
    <col min="3091" max="3092" width="9.42578125" bestFit="1" customWidth="1"/>
    <col min="3329" max="3329" width="11.42578125" customWidth="1"/>
    <col min="3330" max="3330" width="21" customWidth="1"/>
    <col min="3331" max="3331" width="10.42578125" customWidth="1"/>
    <col min="3332" max="3332" width="14.5703125" customWidth="1"/>
    <col min="3333" max="3336" width="10.5703125" customWidth="1"/>
    <col min="3344" max="3344" width="9.42578125" bestFit="1" customWidth="1"/>
    <col min="3345" max="3345" width="9.85546875" bestFit="1" customWidth="1"/>
    <col min="3347" max="3348" width="9.42578125" bestFit="1" customWidth="1"/>
    <col min="3585" max="3585" width="11.42578125" customWidth="1"/>
    <col min="3586" max="3586" width="21" customWidth="1"/>
    <col min="3587" max="3587" width="10.42578125" customWidth="1"/>
    <col min="3588" max="3588" width="14.5703125" customWidth="1"/>
    <col min="3589" max="3592" width="10.5703125" customWidth="1"/>
    <col min="3600" max="3600" width="9.42578125" bestFit="1" customWidth="1"/>
    <col min="3601" max="3601" width="9.85546875" bestFit="1" customWidth="1"/>
    <col min="3603" max="3604" width="9.42578125" bestFit="1" customWidth="1"/>
    <col min="3841" max="3841" width="11.42578125" customWidth="1"/>
    <col min="3842" max="3842" width="21" customWidth="1"/>
    <col min="3843" max="3843" width="10.42578125" customWidth="1"/>
    <col min="3844" max="3844" width="14.5703125" customWidth="1"/>
    <col min="3845" max="3848" width="10.5703125" customWidth="1"/>
    <col min="3856" max="3856" width="9.42578125" bestFit="1" customWidth="1"/>
    <col min="3857" max="3857" width="9.85546875" bestFit="1" customWidth="1"/>
    <col min="3859" max="3860" width="9.42578125" bestFit="1" customWidth="1"/>
    <col min="4097" max="4097" width="11.42578125" customWidth="1"/>
    <col min="4098" max="4098" width="21" customWidth="1"/>
    <col min="4099" max="4099" width="10.42578125" customWidth="1"/>
    <col min="4100" max="4100" width="14.5703125" customWidth="1"/>
    <col min="4101" max="4104" width="10.5703125" customWidth="1"/>
    <col min="4112" max="4112" width="9.42578125" bestFit="1" customWidth="1"/>
    <col min="4113" max="4113" width="9.85546875" bestFit="1" customWidth="1"/>
    <col min="4115" max="4116" width="9.42578125" bestFit="1" customWidth="1"/>
    <col min="4353" max="4353" width="11.42578125" customWidth="1"/>
    <col min="4354" max="4354" width="21" customWidth="1"/>
    <col min="4355" max="4355" width="10.42578125" customWidth="1"/>
    <col min="4356" max="4356" width="14.5703125" customWidth="1"/>
    <col min="4357" max="4360" width="10.5703125" customWidth="1"/>
    <col min="4368" max="4368" width="9.42578125" bestFit="1" customWidth="1"/>
    <col min="4369" max="4369" width="9.85546875" bestFit="1" customWidth="1"/>
    <col min="4371" max="4372" width="9.42578125" bestFit="1" customWidth="1"/>
    <col min="4609" max="4609" width="11.42578125" customWidth="1"/>
    <col min="4610" max="4610" width="21" customWidth="1"/>
    <col min="4611" max="4611" width="10.42578125" customWidth="1"/>
    <col min="4612" max="4612" width="14.5703125" customWidth="1"/>
    <col min="4613" max="4616" width="10.5703125" customWidth="1"/>
    <col min="4624" max="4624" width="9.42578125" bestFit="1" customWidth="1"/>
    <col min="4625" max="4625" width="9.85546875" bestFit="1" customWidth="1"/>
    <col min="4627" max="4628" width="9.42578125" bestFit="1" customWidth="1"/>
    <col min="4865" max="4865" width="11.42578125" customWidth="1"/>
    <col min="4866" max="4866" width="21" customWidth="1"/>
    <col min="4867" max="4867" width="10.42578125" customWidth="1"/>
    <col min="4868" max="4868" width="14.5703125" customWidth="1"/>
    <col min="4869" max="4872" width="10.5703125" customWidth="1"/>
    <col min="4880" max="4880" width="9.42578125" bestFit="1" customWidth="1"/>
    <col min="4881" max="4881" width="9.85546875" bestFit="1" customWidth="1"/>
    <col min="4883" max="4884" width="9.42578125" bestFit="1" customWidth="1"/>
    <col min="5121" max="5121" width="11.42578125" customWidth="1"/>
    <col min="5122" max="5122" width="21" customWidth="1"/>
    <col min="5123" max="5123" width="10.42578125" customWidth="1"/>
    <col min="5124" max="5124" width="14.5703125" customWidth="1"/>
    <col min="5125" max="5128" width="10.5703125" customWidth="1"/>
    <col min="5136" max="5136" width="9.42578125" bestFit="1" customWidth="1"/>
    <col min="5137" max="5137" width="9.85546875" bestFit="1" customWidth="1"/>
    <col min="5139" max="5140" width="9.42578125" bestFit="1" customWidth="1"/>
    <col min="5377" max="5377" width="11.42578125" customWidth="1"/>
    <col min="5378" max="5378" width="21" customWidth="1"/>
    <col min="5379" max="5379" width="10.42578125" customWidth="1"/>
    <col min="5380" max="5380" width="14.5703125" customWidth="1"/>
    <col min="5381" max="5384" width="10.5703125" customWidth="1"/>
    <col min="5392" max="5392" width="9.42578125" bestFit="1" customWidth="1"/>
    <col min="5393" max="5393" width="9.85546875" bestFit="1" customWidth="1"/>
    <col min="5395" max="5396" width="9.42578125" bestFit="1" customWidth="1"/>
    <col min="5633" max="5633" width="11.42578125" customWidth="1"/>
    <col min="5634" max="5634" width="21" customWidth="1"/>
    <col min="5635" max="5635" width="10.42578125" customWidth="1"/>
    <col min="5636" max="5636" width="14.5703125" customWidth="1"/>
    <col min="5637" max="5640" width="10.5703125" customWidth="1"/>
    <col min="5648" max="5648" width="9.42578125" bestFit="1" customWidth="1"/>
    <col min="5649" max="5649" width="9.85546875" bestFit="1" customWidth="1"/>
    <col min="5651" max="5652" width="9.42578125" bestFit="1" customWidth="1"/>
    <col min="5889" max="5889" width="11.42578125" customWidth="1"/>
    <col min="5890" max="5890" width="21" customWidth="1"/>
    <col min="5891" max="5891" width="10.42578125" customWidth="1"/>
    <col min="5892" max="5892" width="14.5703125" customWidth="1"/>
    <col min="5893" max="5896" width="10.5703125" customWidth="1"/>
    <col min="5904" max="5904" width="9.42578125" bestFit="1" customWidth="1"/>
    <col min="5905" max="5905" width="9.85546875" bestFit="1" customWidth="1"/>
    <col min="5907" max="5908" width="9.42578125" bestFit="1" customWidth="1"/>
    <col min="6145" max="6145" width="11.42578125" customWidth="1"/>
    <col min="6146" max="6146" width="21" customWidth="1"/>
    <col min="6147" max="6147" width="10.42578125" customWidth="1"/>
    <col min="6148" max="6148" width="14.5703125" customWidth="1"/>
    <col min="6149" max="6152" width="10.5703125" customWidth="1"/>
    <col min="6160" max="6160" width="9.42578125" bestFit="1" customWidth="1"/>
    <col min="6161" max="6161" width="9.85546875" bestFit="1" customWidth="1"/>
    <col min="6163" max="6164" width="9.42578125" bestFit="1" customWidth="1"/>
    <col min="6401" max="6401" width="11.42578125" customWidth="1"/>
    <col min="6402" max="6402" width="21" customWidth="1"/>
    <col min="6403" max="6403" width="10.42578125" customWidth="1"/>
    <col min="6404" max="6404" width="14.5703125" customWidth="1"/>
    <col min="6405" max="6408" width="10.5703125" customWidth="1"/>
    <col min="6416" max="6416" width="9.42578125" bestFit="1" customWidth="1"/>
    <col min="6417" max="6417" width="9.85546875" bestFit="1" customWidth="1"/>
    <col min="6419" max="6420" width="9.42578125" bestFit="1" customWidth="1"/>
    <col min="6657" max="6657" width="11.42578125" customWidth="1"/>
    <col min="6658" max="6658" width="21" customWidth="1"/>
    <col min="6659" max="6659" width="10.42578125" customWidth="1"/>
    <col min="6660" max="6660" width="14.5703125" customWidth="1"/>
    <col min="6661" max="6664" width="10.5703125" customWidth="1"/>
    <col min="6672" max="6672" width="9.42578125" bestFit="1" customWidth="1"/>
    <col min="6673" max="6673" width="9.85546875" bestFit="1" customWidth="1"/>
    <col min="6675" max="6676" width="9.42578125" bestFit="1" customWidth="1"/>
    <col min="6913" max="6913" width="11.42578125" customWidth="1"/>
    <col min="6914" max="6914" width="21" customWidth="1"/>
    <col min="6915" max="6915" width="10.42578125" customWidth="1"/>
    <col min="6916" max="6916" width="14.5703125" customWidth="1"/>
    <col min="6917" max="6920" width="10.5703125" customWidth="1"/>
    <col min="6928" max="6928" width="9.42578125" bestFit="1" customWidth="1"/>
    <col min="6929" max="6929" width="9.85546875" bestFit="1" customWidth="1"/>
    <col min="6931" max="6932" width="9.42578125" bestFit="1" customWidth="1"/>
    <col min="7169" max="7169" width="11.42578125" customWidth="1"/>
    <col min="7170" max="7170" width="21" customWidth="1"/>
    <col min="7171" max="7171" width="10.42578125" customWidth="1"/>
    <col min="7172" max="7172" width="14.5703125" customWidth="1"/>
    <col min="7173" max="7176" width="10.5703125" customWidth="1"/>
    <col min="7184" max="7184" width="9.42578125" bestFit="1" customWidth="1"/>
    <col min="7185" max="7185" width="9.85546875" bestFit="1" customWidth="1"/>
    <col min="7187" max="7188" width="9.42578125" bestFit="1" customWidth="1"/>
    <col min="7425" max="7425" width="11.42578125" customWidth="1"/>
    <col min="7426" max="7426" width="21" customWidth="1"/>
    <col min="7427" max="7427" width="10.42578125" customWidth="1"/>
    <col min="7428" max="7428" width="14.5703125" customWidth="1"/>
    <col min="7429" max="7432" width="10.5703125" customWidth="1"/>
    <col min="7440" max="7440" width="9.42578125" bestFit="1" customWidth="1"/>
    <col min="7441" max="7441" width="9.85546875" bestFit="1" customWidth="1"/>
    <col min="7443" max="7444" width="9.42578125" bestFit="1" customWidth="1"/>
    <col min="7681" max="7681" width="11.42578125" customWidth="1"/>
    <col min="7682" max="7682" width="21" customWidth="1"/>
    <col min="7683" max="7683" width="10.42578125" customWidth="1"/>
    <col min="7684" max="7684" width="14.5703125" customWidth="1"/>
    <col min="7685" max="7688" width="10.5703125" customWidth="1"/>
    <col min="7696" max="7696" width="9.42578125" bestFit="1" customWidth="1"/>
    <col min="7697" max="7697" width="9.85546875" bestFit="1" customWidth="1"/>
    <col min="7699" max="7700" width="9.42578125" bestFit="1" customWidth="1"/>
    <col min="7937" max="7937" width="11.42578125" customWidth="1"/>
    <col min="7938" max="7938" width="21" customWidth="1"/>
    <col min="7939" max="7939" width="10.42578125" customWidth="1"/>
    <col min="7940" max="7940" width="14.5703125" customWidth="1"/>
    <col min="7941" max="7944" width="10.5703125" customWidth="1"/>
    <col min="7952" max="7952" width="9.42578125" bestFit="1" customWidth="1"/>
    <col min="7953" max="7953" width="9.85546875" bestFit="1" customWidth="1"/>
    <col min="7955" max="7956" width="9.42578125" bestFit="1" customWidth="1"/>
    <col min="8193" max="8193" width="11.42578125" customWidth="1"/>
    <col min="8194" max="8194" width="21" customWidth="1"/>
    <col min="8195" max="8195" width="10.42578125" customWidth="1"/>
    <col min="8196" max="8196" width="14.5703125" customWidth="1"/>
    <col min="8197" max="8200" width="10.5703125" customWidth="1"/>
    <col min="8208" max="8208" width="9.42578125" bestFit="1" customWidth="1"/>
    <col min="8209" max="8209" width="9.85546875" bestFit="1" customWidth="1"/>
    <col min="8211" max="8212" width="9.42578125" bestFit="1" customWidth="1"/>
    <col min="8449" max="8449" width="11.42578125" customWidth="1"/>
    <col min="8450" max="8450" width="21" customWidth="1"/>
    <col min="8451" max="8451" width="10.42578125" customWidth="1"/>
    <col min="8452" max="8452" width="14.5703125" customWidth="1"/>
    <col min="8453" max="8456" width="10.5703125" customWidth="1"/>
    <col min="8464" max="8464" width="9.42578125" bestFit="1" customWidth="1"/>
    <col min="8465" max="8465" width="9.85546875" bestFit="1" customWidth="1"/>
    <col min="8467" max="8468" width="9.42578125" bestFit="1" customWidth="1"/>
    <col min="8705" max="8705" width="11.42578125" customWidth="1"/>
    <col min="8706" max="8706" width="21" customWidth="1"/>
    <col min="8707" max="8707" width="10.42578125" customWidth="1"/>
    <col min="8708" max="8708" width="14.5703125" customWidth="1"/>
    <col min="8709" max="8712" width="10.5703125" customWidth="1"/>
    <col min="8720" max="8720" width="9.42578125" bestFit="1" customWidth="1"/>
    <col min="8721" max="8721" width="9.85546875" bestFit="1" customWidth="1"/>
    <col min="8723" max="8724" width="9.42578125" bestFit="1" customWidth="1"/>
    <col min="8961" max="8961" width="11.42578125" customWidth="1"/>
    <col min="8962" max="8962" width="21" customWidth="1"/>
    <col min="8963" max="8963" width="10.42578125" customWidth="1"/>
    <col min="8964" max="8964" width="14.5703125" customWidth="1"/>
    <col min="8965" max="8968" width="10.5703125" customWidth="1"/>
    <col min="8976" max="8976" width="9.42578125" bestFit="1" customWidth="1"/>
    <col min="8977" max="8977" width="9.85546875" bestFit="1" customWidth="1"/>
    <col min="8979" max="8980" width="9.42578125" bestFit="1" customWidth="1"/>
    <col min="9217" max="9217" width="11.42578125" customWidth="1"/>
    <col min="9218" max="9218" width="21" customWidth="1"/>
    <col min="9219" max="9219" width="10.42578125" customWidth="1"/>
    <col min="9220" max="9220" width="14.5703125" customWidth="1"/>
    <col min="9221" max="9224" width="10.5703125" customWidth="1"/>
    <col min="9232" max="9232" width="9.42578125" bestFit="1" customWidth="1"/>
    <col min="9233" max="9233" width="9.85546875" bestFit="1" customWidth="1"/>
    <col min="9235" max="9236" width="9.42578125" bestFit="1" customWidth="1"/>
    <col min="9473" max="9473" width="11.42578125" customWidth="1"/>
    <col min="9474" max="9474" width="21" customWidth="1"/>
    <col min="9475" max="9475" width="10.42578125" customWidth="1"/>
    <col min="9476" max="9476" width="14.5703125" customWidth="1"/>
    <col min="9477" max="9480" width="10.5703125" customWidth="1"/>
    <col min="9488" max="9488" width="9.42578125" bestFit="1" customWidth="1"/>
    <col min="9489" max="9489" width="9.85546875" bestFit="1" customWidth="1"/>
    <col min="9491" max="9492" width="9.42578125" bestFit="1" customWidth="1"/>
    <col min="9729" max="9729" width="11.42578125" customWidth="1"/>
    <col min="9730" max="9730" width="21" customWidth="1"/>
    <col min="9731" max="9731" width="10.42578125" customWidth="1"/>
    <col min="9732" max="9732" width="14.5703125" customWidth="1"/>
    <col min="9733" max="9736" width="10.5703125" customWidth="1"/>
    <col min="9744" max="9744" width="9.42578125" bestFit="1" customWidth="1"/>
    <col min="9745" max="9745" width="9.85546875" bestFit="1" customWidth="1"/>
    <col min="9747" max="9748" width="9.42578125" bestFit="1" customWidth="1"/>
    <col min="9985" max="9985" width="11.42578125" customWidth="1"/>
    <col min="9986" max="9986" width="21" customWidth="1"/>
    <col min="9987" max="9987" width="10.42578125" customWidth="1"/>
    <col min="9988" max="9988" width="14.5703125" customWidth="1"/>
    <col min="9989" max="9992" width="10.5703125" customWidth="1"/>
    <col min="10000" max="10000" width="9.42578125" bestFit="1" customWidth="1"/>
    <col min="10001" max="10001" width="9.85546875" bestFit="1" customWidth="1"/>
    <col min="10003" max="10004" width="9.42578125" bestFit="1" customWidth="1"/>
    <col min="10241" max="10241" width="11.42578125" customWidth="1"/>
    <col min="10242" max="10242" width="21" customWidth="1"/>
    <col min="10243" max="10243" width="10.42578125" customWidth="1"/>
    <col min="10244" max="10244" width="14.5703125" customWidth="1"/>
    <col min="10245" max="10248" width="10.5703125" customWidth="1"/>
    <col min="10256" max="10256" width="9.42578125" bestFit="1" customWidth="1"/>
    <col min="10257" max="10257" width="9.85546875" bestFit="1" customWidth="1"/>
    <col min="10259" max="10260" width="9.42578125" bestFit="1" customWidth="1"/>
    <col min="10497" max="10497" width="11.42578125" customWidth="1"/>
    <col min="10498" max="10498" width="21" customWidth="1"/>
    <col min="10499" max="10499" width="10.42578125" customWidth="1"/>
    <col min="10500" max="10500" width="14.5703125" customWidth="1"/>
    <col min="10501" max="10504" width="10.5703125" customWidth="1"/>
    <col min="10512" max="10512" width="9.42578125" bestFit="1" customWidth="1"/>
    <col min="10513" max="10513" width="9.85546875" bestFit="1" customWidth="1"/>
    <col min="10515" max="10516" width="9.42578125" bestFit="1" customWidth="1"/>
    <col min="10753" max="10753" width="11.42578125" customWidth="1"/>
    <col min="10754" max="10754" width="21" customWidth="1"/>
    <col min="10755" max="10755" width="10.42578125" customWidth="1"/>
    <col min="10756" max="10756" width="14.5703125" customWidth="1"/>
    <col min="10757" max="10760" width="10.5703125" customWidth="1"/>
    <col min="10768" max="10768" width="9.42578125" bestFit="1" customWidth="1"/>
    <col min="10769" max="10769" width="9.85546875" bestFit="1" customWidth="1"/>
    <col min="10771" max="10772" width="9.42578125" bestFit="1" customWidth="1"/>
    <col min="11009" max="11009" width="11.42578125" customWidth="1"/>
    <col min="11010" max="11010" width="21" customWidth="1"/>
    <col min="11011" max="11011" width="10.42578125" customWidth="1"/>
    <col min="11012" max="11012" width="14.5703125" customWidth="1"/>
    <col min="11013" max="11016" width="10.5703125" customWidth="1"/>
    <col min="11024" max="11024" width="9.42578125" bestFit="1" customWidth="1"/>
    <col min="11025" max="11025" width="9.85546875" bestFit="1" customWidth="1"/>
    <col min="11027" max="11028" width="9.42578125" bestFit="1" customWidth="1"/>
    <col min="11265" max="11265" width="11.42578125" customWidth="1"/>
    <col min="11266" max="11266" width="21" customWidth="1"/>
    <col min="11267" max="11267" width="10.42578125" customWidth="1"/>
    <col min="11268" max="11268" width="14.5703125" customWidth="1"/>
    <col min="11269" max="11272" width="10.5703125" customWidth="1"/>
    <col min="11280" max="11280" width="9.42578125" bestFit="1" customWidth="1"/>
    <col min="11281" max="11281" width="9.85546875" bestFit="1" customWidth="1"/>
    <col min="11283" max="11284" width="9.42578125" bestFit="1" customWidth="1"/>
    <col min="11521" max="11521" width="11.42578125" customWidth="1"/>
    <col min="11522" max="11522" width="21" customWidth="1"/>
    <col min="11523" max="11523" width="10.42578125" customWidth="1"/>
    <col min="11524" max="11524" width="14.5703125" customWidth="1"/>
    <col min="11525" max="11528" width="10.5703125" customWidth="1"/>
    <col min="11536" max="11536" width="9.42578125" bestFit="1" customWidth="1"/>
    <col min="11537" max="11537" width="9.85546875" bestFit="1" customWidth="1"/>
    <col min="11539" max="11540" width="9.42578125" bestFit="1" customWidth="1"/>
    <col min="11777" max="11777" width="11.42578125" customWidth="1"/>
    <col min="11778" max="11778" width="21" customWidth="1"/>
    <col min="11779" max="11779" width="10.42578125" customWidth="1"/>
    <col min="11780" max="11780" width="14.5703125" customWidth="1"/>
    <col min="11781" max="11784" width="10.5703125" customWidth="1"/>
    <col min="11792" max="11792" width="9.42578125" bestFit="1" customWidth="1"/>
    <col min="11793" max="11793" width="9.85546875" bestFit="1" customWidth="1"/>
    <col min="11795" max="11796" width="9.42578125" bestFit="1" customWidth="1"/>
    <col min="12033" max="12033" width="11.42578125" customWidth="1"/>
    <col min="12034" max="12034" width="21" customWidth="1"/>
    <col min="12035" max="12035" width="10.42578125" customWidth="1"/>
    <col min="12036" max="12036" width="14.5703125" customWidth="1"/>
    <col min="12037" max="12040" width="10.5703125" customWidth="1"/>
    <col min="12048" max="12048" width="9.42578125" bestFit="1" customWidth="1"/>
    <col min="12049" max="12049" width="9.85546875" bestFit="1" customWidth="1"/>
    <col min="12051" max="12052" width="9.42578125" bestFit="1" customWidth="1"/>
    <col min="12289" max="12289" width="11.42578125" customWidth="1"/>
    <col min="12290" max="12290" width="21" customWidth="1"/>
    <col min="12291" max="12291" width="10.42578125" customWidth="1"/>
    <col min="12292" max="12292" width="14.5703125" customWidth="1"/>
    <col min="12293" max="12296" width="10.5703125" customWidth="1"/>
    <col min="12304" max="12304" width="9.42578125" bestFit="1" customWidth="1"/>
    <col min="12305" max="12305" width="9.85546875" bestFit="1" customWidth="1"/>
    <col min="12307" max="12308" width="9.42578125" bestFit="1" customWidth="1"/>
    <col min="12545" max="12545" width="11.42578125" customWidth="1"/>
    <col min="12546" max="12546" width="21" customWidth="1"/>
    <col min="12547" max="12547" width="10.42578125" customWidth="1"/>
    <col min="12548" max="12548" width="14.5703125" customWidth="1"/>
    <col min="12549" max="12552" width="10.5703125" customWidth="1"/>
    <col min="12560" max="12560" width="9.42578125" bestFit="1" customWidth="1"/>
    <col min="12561" max="12561" width="9.85546875" bestFit="1" customWidth="1"/>
    <col min="12563" max="12564" width="9.42578125" bestFit="1" customWidth="1"/>
    <col min="12801" max="12801" width="11.42578125" customWidth="1"/>
    <col min="12802" max="12802" width="21" customWidth="1"/>
    <col min="12803" max="12803" width="10.42578125" customWidth="1"/>
    <col min="12804" max="12804" width="14.5703125" customWidth="1"/>
    <col min="12805" max="12808" width="10.5703125" customWidth="1"/>
    <col min="12816" max="12816" width="9.42578125" bestFit="1" customWidth="1"/>
    <col min="12817" max="12817" width="9.85546875" bestFit="1" customWidth="1"/>
    <col min="12819" max="12820" width="9.42578125" bestFit="1" customWidth="1"/>
    <col min="13057" max="13057" width="11.42578125" customWidth="1"/>
    <col min="13058" max="13058" width="21" customWidth="1"/>
    <col min="13059" max="13059" width="10.42578125" customWidth="1"/>
    <col min="13060" max="13060" width="14.5703125" customWidth="1"/>
    <col min="13061" max="13064" width="10.5703125" customWidth="1"/>
    <col min="13072" max="13072" width="9.42578125" bestFit="1" customWidth="1"/>
    <col min="13073" max="13073" width="9.85546875" bestFit="1" customWidth="1"/>
    <col min="13075" max="13076" width="9.42578125" bestFit="1" customWidth="1"/>
    <col min="13313" max="13313" width="11.42578125" customWidth="1"/>
    <col min="13314" max="13314" width="21" customWidth="1"/>
    <col min="13315" max="13315" width="10.42578125" customWidth="1"/>
    <col min="13316" max="13316" width="14.5703125" customWidth="1"/>
    <col min="13317" max="13320" width="10.5703125" customWidth="1"/>
    <col min="13328" max="13328" width="9.42578125" bestFit="1" customWidth="1"/>
    <col min="13329" max="13329" width="9.85546875" bestFit="1" customWidth="1"/>
    <col min="13331" max="13332" width="9.42578125" bestFit="1" customWidth="1"/>
    <col min="13569" max="13569" width="11.42578125" customWidth="1"/>
    <col min="13570" max="13570" width="21" customWidth="1"/>
    <col min="13571" max="13571" width="10.42578125" customWidth="1"/>
    <col min="13572" max="13572" width="14.5703125" customWidth="1"/>
    <col min="13573" max="13576" width="10.5703125" customWidth="1"/>
    <col min="13584" max="13584" width="9.42578125" bestFit="1" customWidth="1"/>
    <col min="13585" max="13585" width="9.85546875" bestFit="1" customWidth="1"/>
    <col min="13587" max="13588" width="9.42578125" bestFit="1" customWidth="1"/>
    <col min="13825" max="13825" width="11.42578125" customWidth="1"/>
    <col min="13826" max="13826" width="21" customWidth="1"/>
    <col min="13827" max="13827" width="10.42578125" customWidth="1"/>
    <col min="13828" max="13828" width="14.5703125" customWidth="1"/>
    <col min="13829" max="13832" width="10.5703125" customWidth="1"/>
    <col min="13840" max="13840" width="9.42578125" bestFit="1" customWidth="1"/>
    <col min="13841" max="13841" width="9.85546875" bestFit="1" customWidth="1"/>
    <col min="13843" max="13844" width="9.42578125" bestFit="1" customWidth="1"/>
    <col min="14081" max="14081" width="11.42578125" customWidth="1"/>
    <col min="14082" max="14082" width="21" customWidth="1"/>
    <col min="14083" max="14083" width="10.42578125" customWidth="1"/>
    <col min="14084" max="14084" width="14.5703125" customWidth="1"/>
    <col min="14085" max="14088" width="10.5703125" customWidth="1"/>
    <col min="14096" max="14096" width="9.42578125" bestFit="1" customWidth="1"/>
    <col min="14097" max="14097" width="9.85546875" bestFit="1" customWidth="1"/>
    <col min="14099" max="14100" width="9.42578125" bestFit="1" customWidth="1"/>
    <col min="14337" max="14337" width="11.42578125" customWidth="1"/>
    <col min="14338" max="14338" width="21" customWidth="1"/>
    <col min="14339" max="14339" width="10.42578125" customWidth="1"/>
    <col min="14340" max="14340" width="14.5703125" customWidth="1"/>
    <col min="14341" max="14344" width="10.5703125" customWidth="1"/>
    <col min="14352" max="14352" width="9.42578125" bestFit="1" customWidth="1"/>
    <col min="14353" max="14353" width="9.85546875" bestFit="1" customWidth="1"/>
    <col min="14355" max="14356" width="9.42578125" bestFit="1" customWidth="1"/>
    <col min="14593" max="14593" width="11.42578125" customWidth="1"/>
    <col min="14594" max="14594" width="21" customWidth="1"/>
    <col min="14595" max="14595" width="10.42578125" customWidth="1"/>
    <col min="14596" max="14596" width="14.5703125" customWidth="1"/>
    <col min="14597" max="14600" width="10.5703125" customWidth="1"/>
    <col min="14608" max="14608" width="9.42578125" bestFit="1" customWidth="1"/>
    <col min="14609" max="14609" width="9.85546875" bestFit="1" customWidth="1"/>
    <col min="14611" max="14612" width="9.42578125" bestFit="1" customWidth="1"/>
    <col min="14849" max="14849" width="11.42578125" customWidth="1"/>
    <col min="14850" max="14850" width="21" customWidth="1"/>
    <col min="14851" max="14851" width="10.42578125" customWidth="1"/>
    <col min="14852" max="14852" width="14.5703125" customWidth="1"/>
    <col min="14853" max="14856" width="10.5703125" customWidth="1"/>
    <col min="14864" max="14864" width="9.42578125" bestFit="1" customWidth="1"/>
    <col min="14865" max="14865" width="9.85546875" bestFit="1" customWidth="1"/>
    <col min="14867" max="14868" width="9.42578125" bestFit="1" customWidth="1"/>
    <col min="15105" max="15105" width="11.42578125" customWidth="1"/>
    <col min="15106" max="15106" width="21" customWidth="1"/>
    <col min="15107" max="15107" width="10.42578125" customWidth="1"/>
    <col min="15108" max="15108" width="14.5703125" customWidth="1"/>
    <col min="15109" max="15112" width="10.5703125" customWidth="1"/>
    <col min="15120" max="15120" width="9.42578125" bestFit="1" customWidth="1"/>
    <col min="15121" max="15121" width="9.85546875" bestFit="1" customWidth="1"/>
    <col min="15123" max="15124" width="9.42578125" bestFit="1" customWidth="1"/>
    <col min="15361" max="15361" width="11.42578125" customWidth="1"/>
    <col min="15362" max="15362" width="21" customWidth="1"/>
    <col min="15363" max="15363" width="10.42578125" customWidth="1"/>
    <col min="15364" max="15364" width="14.5703125" customWidth="1"/>
    <col min="15365" max="15368" width="10.5703125" customWidth="1"/>
    <col min="15376" max="15376" width="9.42578125" bestFit="1" customWidth="1"/>
    <col min="15377" max="15377" width="9.85546875" bestFit="1" customWidth="1"/>
    <col min="15379" max="15380" width="9.42578125" bestFit="1" customWidth="1"/>
    <col min="15617" max="15617" width="11.42578125" customWidth="1"/>
    <col min="15618" max="15618" width="21" customWidth="1"/>
    <col min="15619" max="15619" width="10.42578125" customWidth="1"/>
    <col min="15620" max="15620" width="14.5703125" customWidth="1"/>
    <col min="15621" max="15624" width="10.5703125" customWidth="1"/>
    <col min="15632" max="15632" width="9.42578125" bestFit="1" customWidth="1"/>
    <col min="15633" max="15633" width="9.85546875" bestFit="1" customWidth="1"/>
    <col min="15635" max="15636" width="9.42578125" bestFit="1" customWidth="1"/>
    <col min="15873" max="15873" width="11.42578125" customWidth="1"/>
    <col min="15874" max="15874" width="21" customWidth="1"/>
    <col min="15875" max="15875" width="10.42578125" customWidth="1"/>
    <col min="15876" max="15876" width="14.5703125" customWidth="1"/>
    <col min="15877" max="15880" width="10.5703125" customWidth="1"/>
    <col min="15888" max="15888" width="9.42578125" bestFit="1" customWidth="1"/>
    <col min="15889" max="15889" width="9.85546875" bestFit="1" customWidth="1"/>
    <col min="15891" max="15892" width="9.42578125" bestFit="1" customWidth="1"/>
    <col min="16129" max="16129" width="11.42578125" customWidth="1"/>
    <col min="16130" max="16130" width="21" customWidth="1"/>
    <col min="16131" max="16131" width="10.42578125" customWidth="1"/>
    <col min="16132" max="16132" width="14.5703125" customWidth="1"/>
    <col min="16133" max="16136" width="10.5703125" customWidth="1"/>
    <col min="16144" max="16144" width="9.42578125" bestFit="1" customWidth="1"/>
    <col min="16145" max="16145" width="9.85546875" bestFit="1" customWidth="1"/>
    <col min="16147" max="16148" width="9.42578125" bestFit="1" customWidth="1"/>
  </cols>
  <sheetData>
    <row r="7" spans="1:29" ht="15.75" x14ac:dyDescent="0.25">
      <c r="A7" s="1" t="s">
        <v>17</v>
      </c>
      <c r="G7" s="22"/>
    </row>
    <row r="9" spans="1:29" x14ac:dyDescent="0.25">
      <c r="M9" s="2"/>
      <c r="N9" s="2"/>
      <c r="O9" s="2"/>
      <c r="P9" s="2"/>
      <c r="Q9" s="2"/>
      <c r="R9" s="2"/>
      <c r="U9" s="2"/>
      <c r="V9" s="2"/>
      <c r="W9" s="2"/>
      <c r="X9" s="2"/>
      <c r="Y9" s="2"/>
      <c r="Z9" s="2"/>
      <c r="AA9" s="2"/>
      <c r="AB9" s="2"/>
    </row>
    <row r="10" spans="1:29" x14ac:dyDescent="0.25">
      <c r="A10" s="7" t="s">
        <v>18</v>
      </c>
      <c r="B10" s="2"/>
      <c r="C10" s="2"/>
      <c r="E10" s="79"/>
      <c r="F10" s="80"/>
      <c r="G10" s="79" t="s">
        <v>19</v>
      </c>
      <c r="H10" s="80"/>
      <c r="M10" s="2"/>
      <c r="N10" s="2"/>
      <c r="O10" s="2"/>
      <c r="P10" s="2"/>
      <c r="Q10" s="2"/>
      <c r="R10" s="2"/>
      <c r="U10" s="2"/>
      <c r="V10" s="2"/>
      <c r="W10" s="2"/>
      <c r="X10" s="2"/>
      <c r="Y10" s="2"/>
      <c r="Z10" s="2"/>
      <c r="AA10" s="2"/>
      <c r="AB10" s="2"/>
    </row>
    <row r="11" spans="1:29" x14ac:dyDescent="0.25">
      <c r="A11" s="81" t="s">
        <v>20</v>
      </c>
      <c r="B11" s="82"/>
      <c r="C11" s="82"/>
      <c r="D11" s="83"/>
      <c r="E11" s="83"/>
      <c r="F11" s="84"/>
      <c r="G11" s="65">
        <v>45541</v>
      </c>
      <c r="H11" s="85"/>
      <c r="M11" s="2"/>
      <c r="N11" s="2"/>
      <c r="O11" s="2"/>
      <c r="P11" s="2"/>
      <c r="Q11" s="2"/>
      <c r="R11" s="2"/>
      <c r="U11" s="2"/>
      <c r="V11" s="2"/>
      <c r="W11" s="2"/>
      <c r="X11" s="2"/>
      <c r="Y11" s="2"/>
      <c r="Z11" s="2"/>
      <c r="AA11" s="2"/>
      <c r="AB11" s="2"/>
    </row>
    <row r="12" spans="1:29" x14ac:dyDescent="0.25">
      <c r="A12" s="10"/>
      <c r="B12" s="9"/>
      <c r="C12" s="9"/>
      <c r="E12" s="9"/>
      <c r="F12" s="9"/>
      <c r="G12" s="9"/>
      <c r="H12" s="9"/>
      <c r="M12" s="2"/>
      <c r="N12" s="2"/>
      <c r="O12" s="2"/>
      <c r="P12" s="2"/>
      <c r="Q12" s="2"/>
      <c r="R12" s="2"/>
      <c r="U12" s="2"/>
      <c r="V12" s="2"/>
      <c r="W12" s="2"/>
      <c r="X12" s="2"/>
      <c r="Y12" s="2"/>
      <c r="Z12" s="2"/>
      <c r="AA12" s="2"/>
      <c r="AB12" s="2"/>
    </row>
    <row r="13" spans="1:29" x14ac:dyDescent="0.25">
      <c r="A13" s="86" t="s">
        <v>21</v>
      </c>
      <c r="B13" s="87"/>
      <c r="C13" s="2"/>
      <c r="E13" s="79" t="s">
        <v>22</v>
      </c>
      <c r="F13" s="80"/>
      <c r="G13" s="79" t="s">
        <v>23</v>
      </c>
      <c r="H13" s="80"/>
      <c r="M13" s="2"/>
      <c r="N13" s="2"/>
      <c r="O13" s="2"/>
      <c r="P13" s="2"/>
      <c r="Q13" s="2"/>
      <c r="R13" s="2"/>
      <c r="U13" s="2"/>
      <c r="V13" s="2"/>
      <c r="W13" s="2"/>
      <c r="X13" s="2"/>
      <c r="Y13" s="2"/>
      <c r="Z13" s="2"/>
      <c r="AA13" s="2"/>
      <c r="AB13" s="2"/>
    </row>
    <row r="14" spans="1:29" x14ac:dyDescent="0.25">
      <c r="A14" s="62" t="s">
        <v>24</v>
      </c>
      <c r="B14" s="63"/>
      <c r="C14" s="63"/>
      <c r="D14" s="64"/>
      <c r="E14" s="65" t="s">
        <v>25</v>
      </c>
      <c r="F14" s="66"/>
      <c r="G14" s="65" t="s">
        <v>26</v>
      </c>
      <c r="H14" s="66"/>
      <c r="M14" s="2"/>
      <c r="N14" s="2"/>
      <c r="O14" s="2"/>
      <c r="P14" s="2"/>
      <c r="Q14" s="2"/>
      <c r="R14" s="2"/>
      <c r="U14" s="2"/>
      <c r="V14" s="2"/>
      <c r="W14" s="2"/>
      <c r="X14" s="2"/>
      <c r="Y14" s="2"/>
      <c r="Z14" s="2"/>
      <c r="AA14" s="2"/>
      <c r="AB14" s="2"/>
    </row>
    <row r="15" spans="1:29" x14ac:dyDescent="0.25">
      <c r="E15" s="9"/>
      <c r="F15" s="9"/>
      <c r="G15" s="9"/>
      <c r="H15" s="9"/>
      <c r="M15" s="2"/>
      <c r="N15" s="2"/>
      <c r="O15" s="2"/>
      <c r="P15" s="2"/>
      <c r="Q15" s="2"/>
      <c r="R15" s="2"/>
      <c r="U15" s="2"/>
      <c r="V15" s="2"/>
      <c r="W15" s="2"/>
      <c r="X15" s="2"/>
      <c r="Y15" s="2"/>
      <c r="Z15" s="2"/>
      <c r="AA15" s="2"/>
      <c r="AB15" s="2"/>
    </row>
    <row r="16" spans="1:29" x14ac:dyDescent="0.25">
      <c r="A16" s="23" t="s">
        <v>27</v>
      </c>
      <c r="M16" s="2"/>
      <c r="N16" s="2"/>
      <c r="O16" s="15"/>
      <c r="P16" s="15"/>
      <c r="Q16" s="15"/>
      <c r="R16" s="15"/>
      <c r="S16" s="3"/>
      <c r="T16" s="3"/>
      <c r="U16" s="15"/>
      <c r="V16" s="15"/>
      <c r="W16" s="15"/>
      <c r="X16" s="15"/>
      <c r="Y16" s="15"/>
      <c r="Z16" s="15"/>
      <c r="AA16" s="15"/>
      <c r="AB16" s="15"/>
      <c r="AC16" s="3"/>
    </row>
    <row r="17" spans="1:29" x14ac:dyDescent="0.25">
      <c r="A17" s="24">
        <v>0.6</v>
      </c>
      <c r="C17" s="70" t="s">
        <v>34</v>
      </c>
      <c r="D17" s="71"/>
      <c r="E17" s="71"/>
      <c r="F17" s="71"/>
      <c r="G17" s="71"/>
      <c r="H17" s="72"/>
      <c r="I17" s="2"/>
      <c r="J17" s="2"/>
      <c r="K17" s="2"/>
      <c r="L17" s="2"/>
      <c r="M17" s="2"/>
      <c r="N17" s="2"/>
      <c r="O17" s="15"/>
      <c r="P17" s="15"/>
      <c r="Q17" s="15"/>
      <c r="R17" s="3"/>
      <c r="S17" s="3"/>
      <c r="T17" s="15"/>
      <c r="U17" s="15"/>
      <c r="V17" s="15"/>
      <c r="W17" s="15"/>
      <c r="X17" s="15"/>
      <c r="Y17" s="15"/>
      <c r="Z17" s="15"/>
      <c r="AA17" s="15"/>
      <c r="AB17" s="3"/>
      <c r="AC17" s="3"/>
    </row>
    <row r="18" spans="1:29" x14ac:dyDescent="0.25">
      <c r="A18" s="9"/>
      <c r="C18" s="73"/>
      <c r="D18" s="74"/>
      <c r="E18" s="74"/>
      <c r="F18" s="74"/>
      <c r="G18" s="74"/>
      <c r="H18" s="75"/>
      <c r="I18" s="2"/>
      <c r="J18" s="2"/>
      <c r="K18" s="2"/>
      <c r="L18" s="2"/>
      <c r="O18" s="3"/>
      <c r="P18" s="25" t="s">
        <v>28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3"/>
      <c r="AC18" s="3"/>
    </row>
    <row r="19" spans="1:29" x14ac:dyDescent="0.25">
      <c r="A19" s="23" t="s">
        <v>29</v>
      </c>
      <c r="C19" s="73"/>
      <c r="D19" s="74"/>
      <c r="E19" s="74"/>
      <c r="F19" s="74"/>
      <c r="G19" s="74"/>
      <c r="H19" s="75"/>
      <c r="I19" s="2"/>
      <c r="J19" s="2"/>
      <c r="K19" s="2"/>
      <c r="L19" s="2"/>
      <c r="O19" s="3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3"/>
      <c r="AC19" s="3"/>
    </row>
    <row r="20" spans="1:29" x14ac:dyDescent="0.25">
      <c r="A20" s="24">
        <v>50</v>
      </c>
      <c r="C20" s="73"/>
      <c r="D20" s="74"/>
      <c r="E20" s="74"/>
      <c r="F20" s="74"/>
      <c r="G20" s="74"/>
      <c r="H20" s="75"/>
      <c r="I20" s="2"/>
      <c r="J20" s="2"/>
      <c r="K20" s="2"/>
      <c r="L20" s="2"/>
      <c r="O20" s="3"/>
      <c r="P20" s="13" t="s">
        <v>30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3"/>
      <c r="AC20" s="3"/>
    </row>
    <row r="21" spans="1:29" x14ac:dyDescent="0.25">
      <c r="A21" s="9"/>
      <c r="C21" s="73"/>
      <c r="D21" s="74"/>
      <c r="E21" s="74"/>
      <c r="F21" s="74"/>
      <c r="G21" s="74"/>
      <c r="H21" s="75"/>
      <c r="I21" s="2"/>
      <c r="J21" s="2"/>
      <c r="K21" s="2"/>
      <c r="L21" s="2"/>
      <c r="O21" s="3"/>
      <c r="P21" s="15" t="s">
        <v>31</v>
      </c>
      <c r="Q21" s="15" t="s">
        <v>32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3"/>
      <c r="AC21" s="3"/>
    </row>
    <row r="22" spans="1:29" x14ac:dyDescent="0.25">
      <c r="A22" s="23" t="s">
        <v>33</v>
      </c>
      <c r="C22" s="73"/>
      <c r="D22" s="74"/>
      <c r="E22" s="74"/>
      <c r="F22" s="74"/>
      <c r="G22" s="74"/>
      <c r="H22" s="75"/>
      <c r="I22" s="2"/>
      <c r="J22" s="2"/>
      <c r="K22" s="2"/>
      <c r="L22" s="2"/>
      <c r="O22" s="3"/>
      <c r="P22" s="15">
        <v>5</v>
      </c>
      <c r="Q22" s="15">
        <v>4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3"/>
      <c r="AC22" s="3"/>
    </row>
    <row r="23" spans="1:29" x14ac:dyDescent="0.25">
      <c r="A23" s="24">
        <v>70</v>
      </c>
      <c r="C23" s="73"/>
      <c r="D23" s="74"/>
      <c r="E23" s="74"/>
      <c r="F23" s="74"/>
      <c r="G23" s="74"/>
      <c r="H23" s="75"/>
      <c r="L23" s="2"/>
      <c r="O23" s="3"/>
      <c r="P23" s="15">
        <v>4</v>
      </c>
      <c r="Q23" s="15">
        <v>3.2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3"/>
      <c r="AC23" s="3"/>
    </row>
    <row r="24" spans="1:29" x14ac:dyDescent="0.25">
      <c r="A24" s="9"/>
      <c r="C24" s="73"/>
      <c r="D24" s="74"/>
      <c r="E24" s="74"/>
      <c r="F24" s="74"/>
      <c r="G24" s="74"/>
      <c r="H24" s="75"/>
      <c r="I24" s="2"/>
      <c r="J24" s="2"/>
      <c r="K24" s="2"/>
      <c r="L24" s="2"/>
      <c r="O24" s="3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3"/>
      <c r="AC24" s="3"/>
    </row>
    <row r="25" spans="1:29" x14ac:dyDescent="0.25">
      <c r="A25" s="7" t="s">
        <v>35</v>
      </c>
      <c r="C25" s="73"/>
      <c r="D25" s="74"/>
      <c r="E25" s="74"/>
      <c r="F25" s="74"/>
      <c r="G25" s="74"/>
      <c r="H25" s="75"/>
      <c r="I25" s="2"/>
      <c r="J25" s="26"/>
      <c r="K25" s="2"/>
      <c r="L25" s="2"/>
      <c r="O25" s="3"/>
      <c r="P25" s="3" t="s">
        <v>36</v>
      </c>
      <c r="Q25" s="15"/>
      <c r="R25" s="15"/>
      <c r="S25" s="15" t="s">
        <v>37</v>
      </c>
      <c r="T25" s="15"/>
      <c r="U25" s="15"/>
      <c r="V25" s="15"/>
      <c r="W25" s="15"/>
      <c r="X25" s="15"/>
      <c r="Y25" s="15"/>
      <c r="Z25" s="15"/>
      <c r="AA25" s="15"/>
      <c r="AB25" s="3"/>
      <c r="AC25" s="3"/>
    </row>
    <row r="26" spans="1:29" x14ac:dyDescent="0.25">
      <c r="A26" s="24" t="s">
        <v>38</v>
      </c>
      <c r="B26" t="s">
        <v>39</v>
      </c>
      <c r="C26" s="73"/>
      <c r="D26" s="74"/>
      <c r="E26" s="74"/>
      <c r="F26" s="74"/>
      <c r="G26" s="74"/>
      <c r="H26" s="75"/>
      <c r="I26" s="2"/>
      <c r="J26" s="2"/>
      <c r="K26" s="2"/>
      <c r="L26" s="2"/>
      <c r="O26" s="3"/>
      <c r="P26" s="15">
        <f>A23</f>
        <v>70</v>
      </c>
      <c r="Q26" s="15"/>
      <c r="R26" s="15"/>
      <c r="S26" s="15" t="str">
        <f>IF(A26="No","low","high")</f>
        <v>high</v>
      </c>
      <c r="T26" s="15"/>
      <c r="U26" s="15"/>
      <c r="V26" s="15"/>
      <c r="W26" s="15"/>
      <c r="X26" s="15"/>
      <c r="Y26" s="15"/>
      <c r="Z26" s="15"/>
      <c r="AA26" s="15"/>
      <c r="AB26" s="3"/>
      <c r="AC26" s="3"/>
    </row>
    <row r="27" spans="1:29" x14ac:dyDescent="0.25">
      <c r="A27" s="9"/>
      <c r="C27" s="73"/>
      <c r="D27" s="74"/>
      <c r="E27" s="74"/>
      <c r="F27" s="74"/>
      <c r="G27" s="74"/>
      <c r="H27" s="75"/>
      <c r="I27" s="2"/>
      <c r="J27" s="2"/>
      <c r="K27" s="2"/>
      <c r="L27" s="2"/>
      <c r="O27" s="3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3"/>
      <c r="AC27" s="3"/>
    </row>
    <row r="28" spans="1:29" x14ac:dyDescent="0.25">
      <c r="A28" s="9" t="s">
        <v>67</v>
      </c>
      <c r="C28" s="73"/>
      <c r="D28" s="74"/>
      <c r="E28" s="74"/>
      <c r="F28" s="74"/>
      <c r="G28" s="74"/>
      <c r="H28" s="75"/>
      <c r="I28" s="2"/>
      <c r="J28" s="2"/>
      <c r="K28" s="2"/>
      <c r="L28" s="2"/>
      <c r="O28" s="3"/>
      <c r="P28" s="13" t="s">
        <v>40</v>
      </c>
      <c r="Q28" s="15"/>
      <c r="R28" s="3"/>
      <c r="S28" s="15"/>
      <c r="T28" s="15"/>
      <c r="U28" s="15"/>
      <c r="V28" s="15"/>
      <c r="W28" s="15"/>
      <c r="X28" s="15"/>
      <c r="Y28" s="15"/>
      <c r="Z28" s="15"/>
      <c r="AA28" s="15"/>
      <c r="AB28" s="3"/>
      <c r="AC28" s="3"/>
    </row>
    <row r="29" spans="1:29" x14ac:dyDescent="0.25">
      <c r="A29" s="9" t="s">
        <v>68</v>
      </c>
      <c r="C29" s="73"/>
      <c r="D29" s="74"/>
      <c r="E29" s="74"/>
      <c r="F29" s="74"/>
      <c r="G29" s="74"/>
      <c r="H29" s="75"/>
      <c r="I29" s="2"/>
      <c r="J29" s="2"/>
      <c r="K29" s="2"/>
      <c r="L29" s="2"/>
      <c r="O29" s="3"/>
      <c r="P29" s="27" t="s">
        <v>41</v>
      </c>
      <c r="Q29" s="28">
        <f>IF(AND(P26&lt;80,S26="low"),P22,Q22)</f>
        <v>4</v>
      </c>
      <c r="R29" s="15" t="s">
        <v>42</v>
      </c>
      <c r="S29" s="15"/>
      <c r="T29" s="15"/>
      <c r="U29" s="15"/>
      <c r="V29" s="15"/>
      <c r="W29" s="15"/>
      <c r="X29" s="15"/>
      <c r="Y29" s="15"/>
      <c r="Z29" s="15"/>
      <c r="AA29" s="15"/>
      <c r="AB29" s="3"/>
      <c r="AC29" s="3"/>
    </row>
    <row r="30" spans="1:29" x14ac:dyDescent="0.25">
      <c r="A30" s="9" t="s">
        <v>69</v>
      </c>
      <c r="C30" s="73"/>
      <c r="D30" s="74"/>
      <c r="E30" s="74"/>
      <c r="F30" s="74"/>
      <c r="G30" s="74"/>
      <c r="H30" s="75"/>
      <c r="I30" s="2"/>
      <c r="J30" s="2"/>
      <c r="K30" s="2"/>
      <c r="L30" s="2"/>
      <c r="O30" s="3"/>
      <c r="P30" s="27" t="s">
        <v>43</v>
      </c>
      <c r="Q30" s="28">
        <f>IF(AND(P26&lt;80,S26="low"),P23,Q23)</f>
        <v>3.2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3"/>
      <c r="AC30" s="3"/>
    </row>
    <row r="31" spans="1:29" x14ac:dyDescent="0.25">
      <c r="A31" s="9"/>
      <c r="C31" s="76"/>
      <c r="D31" s="77"/>
      <c r="E31" s="77"/>
      <c r="F31" s="77"/>
      <c r="G31" s="77"/>
      <c r="H31" s="78"/>
      <c r="I31" s="2"/>
      <c r="J31" s="2"/>
      <c r="K31" s="2"/>
      <c r="L31" s="2"/>
      <c r="O31" s="3"/>
      <c r="P31" s="27" t="s">
        <v>44</v>
      </c>
      <c r="Q31" s="15">
        <v>2.5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3"/>
      <c r="AC31" s="3"/>
    </row>
    <row r="32" spans="1:29" x14ac:dyDescent="0.25">
      <c r="A32" s="9"/>
      <c r="C32" s="29"/>
      <c r="D32" s="29"/>
      <c r="E32" s="29"/>
      <c r="F32" s="29"/>
      <c r="G32" s="29"/>
      <c r="H32" s="29"/>
      <c r="I32" s="2"/>
      <c r="J32" s="2"/>
      <c r="K32" s="2"/>
      <c r="L32" s="2"/>
      <c r="M32" s="2"/>
      <c r="N32" s="2"/>
      <c r="O32" s="15"/>
      <c r="P32" s="15"/>
      <c r="Q32" s="15"/>
      <c r="R32" s="3"/>
      <c r="S32" s="3"/>
      <c r="T32" s="15"/>
      <c r="U32" s="15"/>
      <c r="V32" s="15"/>
      <c r="W32" s="15"/>
      <c r="X32" s="15"/>
      <c r="Y32" s="15"/>
      <c r="Z32" s="15"/>
      <c r="AA32" s="15"/>
      <c r="AB32" s="3"/>
      <c r="AC32" s="3"/>
    </row>
    <row r="33" spans="1:30" x14ac:dyDescent="0.25">
      <c r="A33" s="30" t="s">
        <v>45</v>
      </c>
      <c r="I33" s="2"/>
      <c r="J33" s="2"/>
      <c r="K33" s="2"/>
      <c r="L33" s="2"/>
      <c r="M33" s="2"/>
      <c r="N33" s="2"/>
      <c r="O33" s="15"/>
      <c r="P33" s="15"/>
      <c r="Q33" s="15"/>
      <c r="R33" s="3"/>
      <c r="S33" s="3"/>
      <c r="T33" s="15"/>
      <c r="U33" s="15"/>
      <c r="V33" s="15"/>
      <c r="W33" s="15"/>
      <c r="X33" s="15"/>
      <c r="Y33" s="15"/>
      <c r="Z33" s="15"/>
      <c r="AA33" s="15"/>
      <c r="AB33" s="3"/>
      <c r="AC33" s="3"/>
    </row>
    <row r="34" spans="1:30" s="31" customFormat="1" x14ac:dyDescent="0.25">
      <c r="A34" s="67" t="s">
        <v>46</v>
      </c>
      <c r="B34" s="69" t="s">
        <v>47</v>
      </c>
      <c r="C34" s="69" t="s">
        <v>48</v>
      </c>
      <c r="D34" s="69" t="s">
        <v>49</v>
      </c>
      <c r="E34" s="67" t="s">
        <v>50</v>
      </c>
      <c r="F34" s="69" t="s">
        <v>51</v>
      </c>
      <c r="G34" s="60" t="s">
        <v>52</v>
      </c>
      <c r="H34" s="60"/>
      <c r="M34" s="2"/>
      <c r="N34" s="2"/>
      <c r="O34" s="32"/>
      <c r="P34" s="33" t="s">
        <v>53</v>
      </c>
      <c r="Q34" s="33" t="s">
        <v>54</v>
      </c>
      <c r="R34" s="32"/>
      <c r="S34" s="33" t="s">
        <v>55</v>
      </c>
      <c r="T34" s="33"/>
      <c r="U34" s="33"/>
      <c r="V34" s="33"/>
      <c r="W34" s="33"/>
      <c r="X34" s="33"/>
      <c r="Y34" s="33"/>
      <c r="Z34" s="33"/>
      <c r="AA34" s="32"/>
      <c r="AB34" s="32"/>
      <c r="AC34" s="32"/>
    </row>
    <row r="35" spans="1:30" s="31" customFormat="1" x14ac:dyDescent="0.25">
      <c r="A35" s="68"/>
      <c r="B35" s="69"/>
      <c r="C35" s="69"/>
      <c r="D35" s="69"/>
      <c r="E35" s="68"/>
      <c r="F35" s="69"/>
      <c r="G35" s="34" t="str">
        <f>CONCATENATE("T = ",A17)</f>
        <v>T = 0.6</v>
      </c>
      <c r="H35" s="34" t="s">
        <v>56</v>
      </c>
      <c r="O35" s="32"/>
      <c r="P35" s="35" t="s">
        <v>57</v>
      </c>
      <c r="Q35" s="35" t="s">
        <v>58</v>
      </c>
      <c r="R35" s="32"/>
      <c r="S35" s="35">
        <v>1</v>
      </c>
      <c r="T35" s="35">
        <v>2</v>
      </c>
      <c r="U35" s="35">
        <v>3</v>
      </c>
      <c r="V35" s="35">
        <v>4</v>
      </c>
      <c r="W35" s="35">
        <v>5</v>
      </c>
      <c r="X35" s="35">
        <v>6</v>
      </c>
      <c r="Y35" s="35">
        <v>7</v>
      </c>
      <c r="Z35" s="35">
        <v>8</v>
      </c>
      <c r="AA35" s="35">
        <v>9</v>
      </c>
      <c r="AB35" s="35">
        <v>10</v>
      </c>
      <c r="AC35" s="35"/>
      <c r="AD35" s="36"/>
    </row>
    <row r="36" spans="1:30" x14ac:dyDescent="0.25">
      <c r="A36" s="37">
        <v>0</v>
      </c>
      <c r="B36" s="37">
        <v>0</v>
      </c>
      <c r="C36" s="37"/>
      <c r="D36" s="38">
        <v>21.25</v>
      </c>
      <c r="E36" s="37"/>
      <c r="F36" s="37"/>
      <c r="G36" s="39"/>
      <c r="H36" s="39"/>
      <c r="I36" s="22"/>
      <c r="J36" s="22"/>
      <c r="K36" s="22"/>
      <c r="L36" s="22"/>
      <c r="M36" s="31"/>
      <c r="N36" s="31"/>
      <c r="O36" s="40"/>
      <c r="P36" s="3"/>
      <c r="Q36" s="3"/>
      <c r="R36" s="40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30" x14ac:dyDescent="0.25">
      <c r="A37" s="37">
        <v>1</v>
      </c>
      <c r="B37" s="41">
        <v>10</v>
      </c>
      <c r="C37" s="39">
        <f>IF(B37-B36&gt;0,B37-B36,"")</f>
        <v>10</v>
      </c>
      <c r="D37" s="38">
        <v>21</v>
      </c>
      <c r="E37" s="39">
        <f t="shared" ref="E37:E44" si="0">IF(C37&lt;&gt;"",SUM(S37:AD37),"")</f>
        <v>1.25</v>
      </c>
      <c r="F37" s="39">
        <f t="shared" ref="F37:F44" si="1">IF(B37&lt;&gt;"",(Q37/B37)*100,"")</f>
        <v>2.5</v>
      </c>
      <c r="G37" s="39">
        <f t="shared" ref="G37:G44" si="2">IF(B37&lt;&gt;"",((0.103*($A$17^0.11)*(B37^0.43)*($A$20^0.59))/(F37^0.42))-$A$17,"")</f>
        <v>1.1934586216451262</v>
      </c>
      <c r="H37" s="39">
        <f>IF(B37&lt;&gt;"",((0.103*(0.4^0.11)*(B37^0.43)*($A$20^0.59))/(F37^0.42))-0.4,"")</f>
        <v>1.3152258871084541</v>
      </c>
      <c r="I37" s="22"/>
      <c r="J37" s="22"/>
      <c r="K37" s="22"/>
      <c r="L37" s="22"/>
      <c r="M37" s="22"/>
      <c r="N37" s="22"/>
      <c r="O37" s="40"/>
      <c r="P37" s="42">
        <f t="shared" ref="P37:P44" si="3">D36-D37</f>
        <v>0.25</v>
      </c>
      <c r="Q37" s="42">
        <f t="shared" ref="Q37:Q44" si="4">(E37*2)/B37</f>
        <v>0.25</v>
      </c>
      <c r="R37" s="40"/>
      <c r="S37" s="40">
        <f>($C37*$P37)/2</f>
        <v>1.25</v>
      </c>
      <c r="T37" s="40"/>
      <c r="U37" s="40"/>
      <c r="V37" s="40"/>
      <c r="W37" s="40"/>
      <c r="X37" s="40"/>
      <c r="Y37" s="40"/>
      <c r="Z37" s="40"/>
      <c r="AA37" s="3"/>
      <c r="AB37" s="3"/>
      <c r="AC37" s="3"/>
    </row>
    <row r="38" spans="1:30" x14ac:dyDescent="0.25">
      <c r="A38" s="37">
        <v>2</v>
      </c>
      <c r="B38" s="41">
        <v>15</v>
      </c>
      <c r="C38" s="39">
        <f>IF(B38-B37&gt;0,B38-B37,"")</f>
        <v>5</v>
      </c>
      <c r="D38" s="38">
        <v>20.75</v>
      </c>
      <c r="E38" s="39">
        <f t="shared" si="0"/>
        <v>4.375</v>
      </c>
      <c r="F38" s="39">
        <f t="shared" si="1"/>
        <v>3.8888888888888888</v>
      </c>
      <c r="G38" s="39">
        <f t="shared" si="2"/>
        <v>1.1734489092760185</v>
      </c>
      <c r="H38" s="39">
        <f t="shared" ref="H38:H44" si="5">IF(B38&lt;&gt;"",((0.103*(0.4^0.11)*(B38^0.43)*($A$20^0.59))/(F38^0.42))-0.4,"")</f>
        <v>1.2960890214819667</v>
      </c>
      <c r="I38" s="22"/>
      <c r="J38" s="22"/>
      <c r="K38" s="22"/>
      <c r="L38" s="22"/>
      <c r="M38" s="22"/>
      <c r="N38" s="22"/>
      <c r="O38" s="40"/>
      <c r="P38" s="42">
        <f t="shared" si="3"/>
        <v>0.25</v>
      </c>
      <c r="Q38" s="42">
        <f t="shared" si="4"/>
        <v>0.58333333333333337</v>
      </c>
      <c r="R38" s="40"/>
      <c r="S38" s="40">
        <f t="shared" ref="S38:S44" si="6">((($D$36-D38)+($D$37-D38))/2)*$C$37</f>
        <v>3.75</v>
      </c>
      <c r="T38" s="40">
        <f>($C38*$P38)/2</f>
        <v>0.625</v>
      </c>
      <c r="U38" s="40"/>
      <c r="V38" s="40"/>
      <c r="W38" s="40"/>
      <c r="X38" s="40"/>
      <c r="Y38" s="40"/>
      <c r="Z38" s="40"/>
      <c r="AA38" s="3"/>
      <c r="AB38" s="3"/>
      <c r="AC38" s="3"/>
    </row>
    <row r="39" spans="1:30" x14ac:dyDescent="0.25">
      <c r="A39" s="37">
        <v>3</v>
      </c>
      <c r="B39" s="41">
        <v>21</v>
      </c>
      <c r="C39" s="39">
        <f t="shared" ref="C39:C44" si="7">IF(B39-B38&gt;0,B39-B38,"")</f>
        <v>6</v>
      </c>
      <c r="D39" s="38">
        <v>20.5</v>
      </c>
      <c r="E39" s="39">
        <f t="shared" si="0"/>
        <v>8.875</v>
      </c>
      <c r="F39" s="39">
        <f t="shared" si="1"/>
        <v>4.024943310657596</v>
      </c>
      <c r="G39" s="39">
        <f t="shared" si="2"/>
        <v>1.4201394929457396</v>
      </c>
      <c r="H39" s="39">
        <f t="shared" si="5"/>
        <v>1.5320186772373168</v>
      </c>
      <c r="I39" s="22"/>
      <c r="J39" s="22"/>
      <c r="K39" s="22"/>
      <c r="L39" s="22"/>
      <c r="M39" s="22"/>
      <c r="N39" s="22"/>
      <c r="O39" s="40"/>
      <c r="P39" s="42">
        <f t="shared" si="3"/>
        <v>0.25</v>
      </c>
      <c r="Q39" s="42">
        <f t="shared" si="4"/>
        <v>0.84523809523809523</v>
      </c>
      <c r="R39" s="40"/>
      <c r="S39" s="40">
        <f t="shared" si="6"/>
        <v>6.25</v>
      </c>
      <c r="T39" s="40">
        <f t="shared" ref="T39:T44" si="8">((($D$37-D39)+($D$38-D39))/2)*$C$38</f>
        <v>1.875</v>
      </c>
      <c r="U39" s="40">
        <f>($C39*$P39)/2</f>
        <v>0.75</v>
      </c>
      <c r="V39" s="40"/>
      <c r="W39" s="40"/>
      <c r="X39" s="40"/>
      <c r="Y39" s="40"/>
      <c r="Z39" s="40"/>
      <c r="AA39" s="3"/>
      <c r="AB39" s="3"/>
      <c r="AC39" s="3"/>
    </row>
    <row r="40" spans="1:30" x14ac:dyDescent="0.25">
      <c r="A40" s="37">
        <v>4</v>
      </c>
      <c r="B40" s="41">
        <v>22.94</v>
      </c>
      <c r="C40" s="39">
        <f t="shared" si="7"/>
        <v>1.9400000000000013</v>
      </c>
      <c r="D40" s="38">
        <v>20.25</v>
      </c>
      <c r="E40" s="39">
        <f t="shared" si="0"/>
        <v>14.3675</v>
      </c>
      <c r="F40" s="39">
        <f t="shared" si="1"/>
        <v>5.4603989483197513</v>
      </c>
      <c r="G40" s="39">
        <f t="shared" si="2"/>
        <v>1.2460654545565717</v>
      </c>
      <c r="H40" s="39">
        <f t="shared" si="5"/>
        <v>1.3655379492656117</v>
      </c>
      <c r="I40" s="22"/>
      <c r="J40" s="22"/>
      <c r="K40" s="22"/>
      <c r="L40" s="22"/>
      <c r="M40" s="22"/>
      <c r="N40" s="22"/>
      <c r="O40" s="40"/>
      <c r="P40" s="42">
        <f t="shared" si="3"/>
        <v>0.25</v>
      </c>
      <c r="Q40" s="42">
        <f t="shared" si="4"/>
        <v>1.2526155187445509</v>
      </c>
      <c r="R40" s="40"/>
      <c r="S40" s="40">
        <f t="shared" si="6"/>
        <v>8.75</v>
      </c>
      <c r="T40" s="40">
        <f t="shared" si="8"/>
        <v>3.125</v>
      </c>
      <c r="U40" s="40">
        <f t="shared" ref="U40:U46" si="9">((($D$38-D40)+($D$39-D40))/2)*$C$39</f>
        <v>2.25</v>
      </c>
      <c r="V40" s="40">
        <f>($C40*$P40)/2</f>
        <v>0.24250000000000016</v>
      </c>
      <c r="W40" s="40"/>
      <c r="X40" s="40"/>
      <c r="Y40" s="40"/>
      <c r="Z40" s="40"/>
      <c r="AA40" s="3"/>
      <c r="AB40" s="3"/>
      <c r="AC40" s="3"/>
    </row>
    <row r="41" spans="1:30" x14ac:dyDescent="0.25">
      <c r="A41" s="37">
        <v>5</v>
      </c>
      <c r="B41" s="41">
        <v>31.01</v>
      </c>
      <c r="C41" s="39">
        <f t="shared" si="7"/>
        <v>8.07</v>
      </c>
      <c r="D41" s="38">
        <v>20</v>
      </c>
      <c r="E41" s="39">
        <f t="shared" si="0"/>
        <v>21.111249999999998</v>
      </c>
      <c r="F41" s="39">
        <f t="shared" si="1"/>
        <v>4.3907672063011152</v>
      </c>
      <c r="G41" s="39">
        <f t="shared" si="2"/>
        <v>1.703058402804976</v>
      </c>
      <c r="H41" s="39">
        <f t="shared" si="5"/>
        <v>1.8025963377901606</v>
      </c>
      <c r="I41" s="22"/>
      <c r="J41" s="22"/>
      <c r="K41" s="22"/>
      <c r="L41" s="22"/>
      <c r="M41" s="22"/>
      <c r="N41" s="22"/>
      <c r="O41" s="40"/>
      <c r="P41" s="42">
        <f t="shared" si="3"/>
        <v>0.25</v>
      </c>
      <c r="Q41" s="42">
        <f t="shared" si="4"/>
        <v>1.3615769106739759</v>
      </c>
      <c r="R41" s="40"/>
      <c r="S41" s="40">
        <f t="shared" si="6"/>
        <v>11.25</v>
      </c>
      <c r="T41" s="40">
        <f t="shared" si="8"/>
        <v>4.375</v>
      </c>
      <c r="U41" s="40">
        <f t="shared" si="9"/>
        <v>3.75</v>
      </c>
      <c r="V41" s="40">
        <f t="shared" ref="V41:V46" si="10">((($D$39-D41)+($D$40-D41))/2)*$C$40</f>
        <v>0.72750000000000048</v>
      </c>
      <c r="W41" s="40">
        <f>($C41*$P41)/2</f>
        <v>1.00875</v>
      </c>
      <c r="X41" s="40"/>
      <c r="Y41" s="40"/>
      <c r="Z41" s="40"/>
      <c r="AA41" s="3"/>
      <c r="AB41" s="3"/>
      <c r="AC41" s="3"/>
    </row>
    <row r="42" spans="1:30" x14ac:dyDescent="0.25">
      <c r="A42" s="37">
        <v>6</v>
      </c>
      <c r="B42" s="41">
        <v>38.89</v>
      </c>
      <c r="C42" s="39">
        <f t="shared" si="7"/>
        <v>7.879999999999999</v>
      </c>
      <c r="D42" s="38">
        <v>19.75</v>
      </c>
      <c r="E42" s="39">
        <f t="shared" si="0"/>
        <v>29.848750000000003</v>
      </c>
      <c r="F42" s="39">
        <f t="shared" si="1"/>
        <v>3.9471193450601847</v>
      </c>
      <c r="G42" s="39">
        <f t="shared" si="2"/>
        <v>2.0547203076700682</v>
      </c>
      <c r="H42" s="39">
        <f t="shared" si="5"/>
        <v>2.1389183445845985</v>
      </c>
      <c r="M42" s="22"/>
      <c r="N42" s="22"/>
      <c r="O42" s="3"/>
      <c r="P42" s="42">
        <f t="shared" si="3"/>
        <v>0.25</v>
      </c>
      <c r="Q42" s="42">
        <f t="shared" si="4"/>
        <v>1.535034713293906</v>
      </c>
      <c r="R42" s="3"/>
      <c r="S42" s="40">
        <f t="shared" si="6"/>
        <v>13.75</v>
      </c>
      <c r="T42" s="40">
        <f t="shared" si="8"/>
        <v>5.625</v>
      </c>
      <c r="U42" s="40">
        <f t="shared" si="9"/>
        <v>5.25</v>
      </c>
      <c r="V42" s="40">
        <f t="shared" si="10"/>
        <v>1.2125000000000008</v>
      </c>
      <c r="W42" s="40">
        <f>((($D$40-D42)+($D$41-D42))/2)*$C$41</f>
        <v>3.0262500000000001</v>
      </c>
      <c r="X42" s="40">
        <f>($C42*$P42)/2</f>
        <v>0.98499999999999988</v>
      </c>
      <c r="Y42" s="40"/>
      <c r="Z42" s="40"/>
      <c r="AA42" s="3"/>
      <c r="AB42" s="3"/>
      <c r="AC42" s="3"/>
    </row>
    <row r="43" spans="1:30" x14ac:dyDescent="0.25">
      <c r="A43" s="37">
        <v>7</v>
      </c>
      <c r="B43" s="41">
        <v>46.14</v>
      </c>
      <c r="C43" s="39">
        <f t="shared" si="7"/>
        <v>7.25</v>
      </c>
      <c r="D43" s="38">
        <v>19.5</v>
      </c>
      <c r="E43" s="39">
        <f t="shared" si="0"/>
        <v>40.477499999999999</v>
      </c>
      <c r="F43" s="39">
        <f t="shared" si="1"/>
        <v>3.8026687590152202</v>
      </c>
      <c r="G43" s="39">
        <f t="shared" si="2"/>
        <v>2.302300388377545</v>
      </c>
      <c r="H43" s="39">
        <f t="shared" si="5"/>
        <v>2.3756986964905331</v>
      </c>
      <c r="O43" s="3"/>
      <c r="P43" s="42">
        <f t="shared" si="3"/>
        <v>0.25</v>
      </c>
      <c r="Q43" s="42">
        <f t="shared" si="4"/>
        <v>1.7545513654096228</v>
      </c>
      <c r="R43" s="3"/>
      <c r="S43" s="40">
        <f t="shared" si="6"/>
        <v>16.25</v>
      </c>
      <c r="T43" s="40">
        <f t="shared" si="8"/>
        <v>6.875</v>
      </c>
      <c r="U43" s="40">
        <f t="shared" si="9"/>
        <v>6.75</v>
      </c>
      <c r="V43" s="40">
        <f t="shared" si="10"/>
        <v>1.6975000000000011</v>
      </c>
      <c r="W43" s="40">
        <f>((($D$40-D43)+($D$41-D43))/2)*$C$41</f>
        <v>5.0437500000000002</v>
      </c>
      <c r="X43" s="40">
        <f>((($D$41-D43)+($D$42-D43))/2)*$C$42</f>
        <v>2.9549999999999996</v>
      </c>
      <c r="Y43" s="40">
        <f>($C43*$P43)/2</f>
        <v>0.90625</v>
      </c>
      <c r="Z43" s="40"/>
      <c r="AA43" s="3"/>
      <c r="AB43" s="3"/>
      <c r="AC43" s="3"/>
    </row>
    <row r="44" spans="1:30" x14ac:dyDescent="0.25">
      <c r="A44" s="37">
        <v>8</v>
      </c>
      <c r="B44" s="41">
        <v>52.64</v>
      </c>
      <c r="C44" s="39">
        <f t="shared" si="7"/>
        <v>6.5</v>
      </c>
      <c r="D44" s="38">
        <v>19.25</v>
      </c>
      <c r="E44" s="39">
        <f t="shared" si="0"/>
        <v>52.825000000000003</v>
      </c>
      <c r="F44" s="39">
        <f t="shared" si="1"/>
        <v>3.8127448240500366</v>
      </c>
      <c r="G44" s="39">
        <f t="shared" si="2"/>
        <v>2.4681185934434264</v>
      </c>
      <c r="H44" s="39">
        <f t="shared" si="5"/>
        <v>2.5342837201148662</v>
      </c>
      <c r="O44" s="3"/>
      <c r="P44" s="42">
        <f t="shared" si="3"/>
        <v>0.25</v>
      </c>
      <c r="Q44" s="42">
        <f t="shared" si="4"/>
        <v>2.0070288753799392</v>
      </c>
      <c r="R44" s="3"/>
      <c r="S44" s="40">
        <f t="shared" si="6"/>
        <v>18.75</v>
      </c>
      <c r="T44" s="40">
        <f t="shared" si="8"/>
        <v>8.125</v>
      </c>
      <c r="U44" s="40">
        <f t="shared" si="9"/>
        <v>8.25</v>
      </c>
      <c r="V44" s="40">
        <f t="shared" si="10"/>
        <v>2.1825000000000014</v>
      </c>
      <c r="W44" s="40">
        <f>((($D$40-D44)+($D$41-D44))/2)*$C$41</f>
        <v>7.0612500000000002</v>
      </c>
      <c r="X44" s="40">
        <f>((($D$41-D44)+($D$42-D44))/2)*$C$42</f>
        <v>4.9249999999999989</v>
      </c>
      <c r="Y44" s="40">
        <f>((($D$42-D44)+($D$43-D44))/2)*$C$43</f>
        <v>2.71875</v>
      </c>
      <c r="Z44" s="40">
        <f>($C44*$P44)/2</f>
        <v>0.8125</v>
      </c>
      <c r="AA44" s="3"/>
      <c r="AB44" s="3"/>
      <c r="AC44" s="3"/>
    </row>
    <row r="45" spans="1:30" x14ac:dyDescent="0.25">
      <c r="A45" s="37">
        <v>9</v>
      </c>
      <c r="B45" s="41">
        <v>58.64</v>
      </c>
      <c r="C45" s="39">
        <f>IF(B45-B44&gt;0,B45-B44,"")</f>
        <v>6</v>
      </c>
      <c r="D45" s="38">
        <v>19</v>
      </c>
      <c r="E45" s="39">
        <f>IF(C45&lt;&gt;"",SUM(S45:AD45),"")</f>
        <v>66.734999999999999</v>
      </c>
      <c r="F45" s="39">
        <f>IF(B45&lt;&gt;"",(Q45/B45)*100,"")</f>
        <v>3.8814655613645548</v>
      </c>
      <c r="G45" s="39">
        <f>IF(B45&lt;&gt;"",((0.103*($A$17^0.11)*(B45^0.43)*($A$20^0.59))/(F45^0.42))-$A$17,"")</f>
        <v>2.5898580608684778</v>
      </c>
      <c r="H45" s="39">
        <f>IF(B45&lt;&gt;"",((0.103*(0.4^0.11)*(B45^0.43)*($A$20^0.59))/(F45^0.42))-0.4,"")</f>
        <v>2.6507127714964396</v>
      </c>
      <c r="O45" s="3"/>
      <c r="P45" s="42">
        <f>D44-D45</f>
        <v>0.25</v>
      </c>
      <c r="Q45" s="42">
        <f>(E45*2)/B45</f>
        <v>2.2760914051841747</v>
      </c>
      <c r="R45" s="3"/>
      <c r="S45" s="40">
        <f>((($D$36-D45)+($D$37-D45))/2)*$C$37</f>
        <v>21.25</v>
      </c>
      <c r="T45" s="40">
        <f>((($D$37-D45)+($D$38-D45))/2)*$C$38</f>
        <v>9.375</v>
      </c>
      <c r="U45" s="40">
        <f t="shared" si="9"/>
        <v>9.75</v>
      </c>
      <c r="V45" s="40">
        <f t="shared" si="10"/>
        <v>2.6675000000000018</v>
      </c>
      <c r="W45" s="40">
        <f>((($D$40-D45)+($D$41-D45))/2)*$C$41</f>
        <v>9.0787499999999994</v>
      </c>
      <c r="X45" s="40">
        <f>((($D$41-D45)+($D$42-D45))/2)*$C$42</f>
        <v>6.8949999999999996</v>
      </c>
      <c r="Y45" s="40">
        <f>((($D$42-D45)+($D$43-D45))/2)*$C$43</f>
        <v>4.53125</v>
      </c>
      <c r="Z45" s="40">
        <f>((($D$43-D45)+($D$44-D45))/2)*$C$44</f>
        <v>2.4375</v>
      </c>
      <c r="AA45" s="40">
        <f>($C45*$P45)/2</f>
        <v>0.75</v>
      </c>
      <c r="AB45" s="40"/>
      <c r="AC45" s="3"/>
    </row>
    <row r="46" spans="1:30" x14ac:dyDescent="0.25">
      <c r="A46" s="37">
        <v>10</v>
      </c>
      <c r="B46" s="41">
        <v>62</v>
      </c>
      <c r="C46" s="39">
        <f>IF(B46-B45&gt;0,B46-B45,"")</f>
        <v>3.3599999999999994</v>
      </c>
      <c r="D46" s="38">
        <v>18.75</v>
      </c>
      <c r="E46" s="39">
        <f>IF(C46&lt;&gt;"",SUM(S46:AD46),"")</f>
        <v>81.814999999999998</v>
      </c>
      <c r="F46" s="39">
        <f>IF(B46&lt;&gt;"",(Q46/B46)*100,"")</f>
        <v>4.2567637877211242</v>
      </c>
      <c r="G46" s="39">
        <f>IF(B46&lt;&gt;"",((0.103*($A$17^0.11)*(B46^0.43)*($A$20^0.59))/(F46^0.42))-$A$17,"")</f>
        <v>2.5429768321132022</v>
      </c>
      <c r="H46" s="39">
        <f>IF(B46&lt;&gt;"",((0.103*(0.4^0.11)*(B46^0.43)*($A$20^0.59))/(F46^0.42))-0.4,"")</f>
        <v>2.6058765560354211</v>
      </c>
      <c r="O46" s="3"/>
      <c r="P46" s="42">
        <f>D45-D46</f>
        <v>0.25</v>
      </c>
      <c r="Q46" s="42">
        <f>(E46*2)/B46</f>
        <v>2.6391935483870967</v>
      </c>
      <c r="R46" s="3"/>
      <c r="S46" s="40">
        <f>((($D$36-D46)+($D$37-D46))/2)*$C$37</f>
        <v>23.75</v>
      </c>
      <c r="T46" s="40">
        <f>((($D$37-D46)+($D$38-D46))/2)*$C$38</f>
        <v>10.625</v>
      </c>
      <c r="U46" s="40">
        <f t="shared" si="9"/>
        <v>11.25</v>
      </c>
      <c r="V46" s="40">
        <f t="shared" si="10"/>
        <v>3.1525000000000021</v>
      </c>
      <c r="W46" s="40">
        <f>((($D$40-D46)+($D$41-D46))/2)*$C$41</f>
        <v>11.096250000000001</v>
      </c>
      <c r="X46" s="40">
        <f>((($D$41-D46)+($D$42-D46))/2)*$C$42</f>
        <v>8.8649999999999984</v>
      </c>
      <c r="Y46" s="40">
        <f>((($D$42-D46)+($D$43-D46))/2)*$C$43</f>
        <v>6.34375</v>
      </c>
      <c r="Z46" s="40">
        <f>((($D$43-D46)+($D$44-D46))/2)*$C$44</f>
        <v>4.0625</v>
      </c>
      <c r="AA46" s="40">
        <f>((($D$44-D46)+($D$45-D46))/2)*$C$45</f>
        <v>2.25</v>
      </c>
      <c r="AB46" s="40">
        <f>($C46*$P46)/2</f>
        <v>0.41999999999999993</v>
      </c>
      <c r="AC46" s="3"/>
    </row>
    <row r="47" spans="1:30" ht="15.75" thickBot="1" x14ac:dyDescent="0.3">
      <c r="B47" s="43" t="s">
        <v>59</v>
      </c>
      <c r="C47" s="44">
        <f>SUM(C37:C46)</f>
        <v>62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30" ht="15.75" thickTop="1" x14ac:dyDescent="0.25">
      <c r="G48" s="17" t="s">
        <v>60</v>
      </c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7:27" x14ac:dyDescent="0.25">
      <c r="G49" s="58" t="str">
        <f>CONCATENATE("Guidelines for water film depth for design speed   ",P26,"km/h &amp; friction ",S26)</f>
        <v>Guidelines for water film depth for design speed   70km/h &amp; friction high</v>
      </c>
      <c r="H49" s="58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7:27" x14ac:dyDescent="0.25">
      <c r="G50" s="58"/>
      <c r="H50" s="58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</row>
    <row r="51" spans="7:27" x14ac:dyDescent="0.25">
      <c r="G51" s="61"/>
      <c r="H51" s="61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7:27" x14ac:dyDescent="0.25">
      <c r="G52" s="46" t="str">
        <f>CONCATENATE("* between 2.5 - ",Q30,"mm")</f>
        <v>* between 2.5 - 3.2mm</v>
      </c>
      <c r="H52" s="47"/>
    </row>
    <row r="53" spans="7:27" x14ac:dyDescent="0.25">
      <c r="G53" s="48" t="str">
        <f>CONCATENATE("* between ",Q30," - ",Q29,"mm")</f>
        <v>* between 3.2 - 4mm</v>
      </c>
      <c r="H53" s="49"/>
    </row>
    <row r="54" spans="7:27" x14ac:dyDescent="0.25">
      <c r="G54" s="50" t="str">
        <f>CONCATENATE("* greater than ",Q29,"mm")</f>
        <v>* greater than 4mm</v>
      </c>
      <c r="H54" s="51"/>
    </row>
    <row r="56" spans="7:27" x14ac:dyDescent="0.25">
      <c r="G56" s="52" t="s">
        <v>61</v>
      </c>
      <c r="H56" s="52"/>
    </row>
    <row r="67" spans="1:1" x14ac:dyDescent="0.25">
      <c r="A67" t="s">
        <v>72</v>
      </c>
    </row>
  </sheetData>
  <mergeCells count="19">
    <mergeCell ref="E10:F10"/>
    <mergeCell ref="G10:H10"/>
    <mergeCell ref="A11:F11"/>
    <mergeCell ref="G11:H11"/>
    <mergeCell ref="A13:B13"/>
    <mergeCell ref="E13:F13"/>
    <mergeCell ref="G13:H13"/>
    <mergeCell ref="G34:H34"/>
    <mergeCell ref="G49:H51"/>
    <mergeCell ref="A14:D14"/>
    <mergeCell ref="E14:F14"/>
    <mergeCell ref="G14:H14"/>
    <mergeCell ref="A34:A35"/>
    <mergeCell ref="B34:B35"/>
    <mergeCell ref="C34:C35"/>
    <mergeCell ref="D34:D35"/>
    <mergeCell ref="E34:E35"/>
    <mergeCell ref="F34:F35"/>
    <mergeCell ref="C17:H31"/>
  </mergeCells>
  <conditionalFormatting sqref="C47">
    <cfRule type="cellIs" dxfId="3" priority="1" stopIfTrue="1" operator="greaterThan">
      <formula>60</formula>
    </cfRule>
  </conditionalFormatting>
  <conditionalFormatting sqref="G37:H46">
    <cfRule type="cellIs" dxfId="2" priority="2" stopIfTrue="1" operator="between">
      <formula>2.5</formula>
      <formula>$Q$30</formula>
    </cfRule>
    <cfRule type="cellIs" dxfId="1" priority="3" stopIfTrue="1" operator="between">
      <formula>$Q$30</formula>
      <formula>$Q$29</formula>
    </cfRule>
    <cfRule type="cellIs" dxfId="0" priority="4" stopIfTrue="1" operator="between">
      <formula>$Q$29</formula>
      <formula>200</formula>
    </cfRule>
  </conditionalFormatting>
  <pageMargins left="0.7" right="0.7" top="0.75" bottom="0.75" header="0.3" footer="0.3"/>
  <pageSetup paperSize="9" scale="7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43B384-5E14-414C-B78D-A8494A7552C2}">
          <x14:formula1>
            <xm:f>Intro!$A$69:$A$70</xm:f>
          </x14:formula1>
          <xm:sqref>A26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Intro</vt:lpstr>
      <vt:lpstr>Aquaplaning Assessment</vt:lpstr>
      <vt:lpstr>'Aquaplaning Assessment'!Print_Area</vt:lpstr>
      <vt:lpstr>Intro!Print_Area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Aquaplaning Potential Assessment Spreadsheet</dc:title>
  <dc:subject>Aquaplaning Potential Assessment Spreadsheet</dc:subject>
  <dc:creator>Department of Transport and Main Roads</dc:creator>
  <cp:keywords>Aquaplaning; Aquaplaning potential; aquaplaning potential spreadsheet; road planning and design manual; rpdm</cp:keywords>
  <cp:lastModifiedBy>Daniele A Driemel</cp:lastModifiedBy>
  <cp:lastPrinted>2024-09-09T23:22:47Z</cp:lastPrinted>
  <dcterms:created xsi:type="dcterms:W3CDTF">2024-09-06T03:42:53Z</dcterms:created>
  <dcterms:modified xsi:type="dcterms:W3CDTF">2026-01-28T23:04:23Z</dcterms:modified>
</cp:coreProperties>
</file>